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6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65.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mc:AlternateContent xmlns:mc="http://schemas.openxmlformats.org/markup-compatibility/2006">
    <mc:Choice Requires="x15">
      <x15ac:absPath xmlns:x15ac="http://schemas.microsoft.com/office/spreadsheetml/2010/11/ac" url="X:\area condivisa uffici III V e VI\public2E\CONTO ANNUALE\2023\KIT Excel 2023\07 - Tornati dal collaudo\"/>
    </mc:Choice>
  </mc:AlternateContent>
  <xr:revisionPtr revIDLastSave="0" documentId="13_ncr:1_{70AF49AF-5DE2-4B69-8634-995C09831873}" xr6:coauthVersionLast="47" xr6:coauthVersionMax="47" xr10:uidLastSave="{00000000-0000-0000-0000-000000000000}"/>
  <bookViews>
    <workbookView xWindow="-108" yWindow="-108" windowWidth="23256" windowHeight="12576" tabRatio="870" xr2:uid="{00000000-000D-0000-FFFF-FFFF00000000}"/>
  </bookViews>
  <sheets>
    <sheet name="SI_1" sheetId="47" r:id="rId1"/>
    <sheet name="SI_1A(COMUNI-PROVINCE-CITTA_ME)" sheetId="112" r:id="rId2"/>
    <sheet name="SI_1A(UNIONE_COMUNI)" sheetId="71" r:id="rId3"/>
    <sheet name="SI_1A(COMUNITA_MONTANE)" sheetId="69" r:id="rId4"/>
    <sheet name="SI_1A_CONV" sheetId="72" r:id="rId5"/>
    <sheet name="t1" sheetId="2" r:id="rId6"/>
    <sheet name="1E" sheetId="113" r:id="rId7"/>
    <sheet name="t2" sheetId="11" r:id="rId8"/>
    <sheet name="t2A" sheetId="53" r:id="rId9"/>
    <sheet name="t3" sheetId="20" r:id="rId10"/>
    <sheet name="t4" sheetId="9" r:id="rId11"/>
    <sheet name="t5" sheetId="8" r:id="rId12"/>
    <sheet name="t6" sheetId="7" r:id="rId13"/>
    <sheet name="t7" sheetId="6" r:id="rId14"/>
    <sheet name="t8" sheetId="5" r:id="rId15"/>
    <sheet name="t9" sheetId="4" r:id="rId16"/>
    <sheet name="t10" sheetId="18" r:id="rId17"/>
    <sheet name="t11" sheetId="43" r:id="rId18"/>
    <sheet name="t12" sheetId="15" r:id="rId19"/>
    <sheet name="t13" sheetId="14" r:id="rId20"/>
    <sheet name="t14" sheetId="23" r:id="rId21"/>
    <sheet name="t15(1)" sheetId="104" r:id="rId22"/>
    <sheet name="t15(2)" sheetId="105" r:id="rId23"/>
    <sheet name="t15(3)" sheetId="106" r:id="rId24"/>
    <sheet name="SICI(1)" sheetId="107" r:id="rId25"/>
    <sheet name="SICI(2)" sheetId="108" r:id="rId26"/>
    <sheet name="SICI(3)" sheetId="109" r:id="rId27"/>
    <sheet name="Tabella Riconciliazione" sheetId="65" r:id="rId28"/>
    <sheet name="Valori Medi" sheetId="58" r:id="rId29"/>
    <sheet name="Squadratura 1" sheetId="31" r:id="rId30"/>
    <sheet name="Squadratura 2" sheetId="30" r:id="rId31"/>
    <sheet name="Squadratura 3" sheetId="32" r:id="rId32"/>
    <sheet name="Squadratura 4" sheetId="33" r:id="rId33"/>
    <sheet name="Squadratura 6" sheetId="103" r:id="rId34"/>
    <sheet name="Squadratura 7" sheetId="63" r:id="rId35"/>
    <sheet name="Incongruenze 1 e 11" sheetId="35" r:id="rId36"/>
    <sheet name="Incongruenza 2" sheetId="29" r:id="rId37"/>
    <sheet name="Incongruenza 3" sheetId="110" r:id="rId38"/>
    <sheet name="Incongruenza 4 e controlli t14" sheetId="46" r:id="rId39"/>
    <sheet name="Incongruenza 5" sheetId="44" r:id="rId40"/>
    <sheet name="Incongruenza 6" sheetId="45" r:id="rId41"/>
    <sheet name="Incongruenza 7" sheetId="48" r:id="rId42"/>
    <sheet name="Incongruenza 8" sheetId="64" r:id="rId43"/>
    <sheet name="Incongruenza 10" sheetId="73" r:id="rId44"/>
    <sheet name="Incongruenze 12 e 13" sheetId="68" r:id="rId45"/>
    <sheet name="Incongruenza 14" sheetId="85" r:id="rId46"/>
    <sheet name="Incongruenza 15" sheetId="102" r:id="rId47"/>
  </sheets>
  <definedNames>
    <definedName name="_xlnm._FilterDatabase" localSheetId="14" hidden="1">'t8'!$A$3:$AB$23</definedName>
    <definedName name="_Hlk124504388" localSheetId="1">'SI_1A(COMUNI-PROVINCE-CITTA_ME)'!$C$176</definedName>
    <definedName name="_xlnm.Print_Area" localSheetId="46">'Incongruenza 15'!$A$1:$F$44</definedName>
    <definedName name="_xlnm.Print_Area" localSheetId="37">'Incongruenza 3'!$A$1:$F$27</definedName>
    <definedName name="_xlnm.Print_Area" localSheetId="35">'Incongruenze 1 e 11'!$A$1:$E$21</definedName>
    <definedName name="_xlnm.Print_Area" localSheetId="44">'Incongruenze 12 e 13'!$A$1:$D$7</definedName>
    <definedName name="_xlnm.Print_Area" localSheetId="0">SI_1!$A$1:$H$221</definedName>
    <definedName name="_xlnm.Print_Area" localSheetId="1">'SI_1A(COMUNI-PROVINCE-CITTA_ME)'!$A$1:$H$250</definedName>
    <definedName name="_xlnm.Print_Area" localSheetId="3">'SI_1A(COMUNITA_MONTANE)'!$A$1:$H$251</definedName>
    <definedName name="_xlnm.Print_Area" localSheetId="2">'SI_1A(UNIONE_COMUNI)'!$A$1:$H$251</definedName>
    <definedName name="_xlnm.Print_Area" localSheetId="4">SI_1A_CONV!$A$1:$H$162</definedName>
    <definedName name="_xlnm.Print_Area" localSheetId="24">'SICI(1)'!$A$2:$F$24</definedName>
    <definedName name="_xlnm.Print_Area" localSheetId="25">'SICI(2)'!$A$1:$F$94</definedName>
    <definedName name="_xlnm.Print_Area" localSheetId="26">'SICI(3)'!$A$1:$F$139</definedName>
    <definedName name="_xlnm.Print_Area" localSheetId="29">'Squadratura 1'!$A$1:$J$23</definedName>
    <definedName name="_xlnm.Print_Area" localSheetId="30">'Squadratura 2'!$A$1:$L$24</definedName>
    <definedName name="_xlnm.Print_Area" localSheetId="31">'Squadratura 3'!$A$1:$Z$25</definedName>
    <definedName name="_xlnm.Print_Area" localSheetId="32">'Squadratura 4'!$A$1:$I$23</definedName>
    <definedName name="_xlnm.Print_Area" localSheetId="33">'Squadratura 6'!$A$1:$F$14</definedName>
    <definedName name="_xlnm.Print_Area" localSheetId="34">'Squadratura 7'!$A$1:$D$24</definedName>
    <definedName name="_xlnm.Print_Area" localSheetId="5">'t1'!$A$1:$AJ$27</definedName>
    <definedName name="_xlnm.Print_Area" localSheetId="16">'t10'!$A$1:$AV$25</definedName>
    <definedName name="_xlnm.Print_Area" localSheetId="17">'t11'!$A$1:$AV$27</definedName>
    <definedName name="_xlnm.Print_Area" localSheetId="18">'t12'!$A$1:$AI$25</definedName>
    <definedName name="_xlnm.Print_Area" localSheetId="19">'t13'!$A$1:$AW$25</definedName>
    <definedName name="_xlnm.Print_Area" localSheetId="20">'t14'!$A$1:$H$38</definedName>
    <definedName name="_xlnm.Print_Area" localSheetId="21">'t15(1)'!$A$1:$G$17</definedName>
    <definedName name="_xlnm.Print_Area" localSheetId="22">'t15(2)'!$A$1:$G$51</definedName>
    <definedName name="_xlnm.Print_Area" localSheetId="23">'t15(3)'!$A$1:$G$105</definedName>
    <definedName name="_xlnm.Print_Area" localSheetId="8">t2A!$A$1:$S$19</definedName>
    <definedName name="_xlnm.Print_Area" localSheetId="9">'t3'!$A$1:$P$28</definedName>
    <definedName name="_xlnm.Print_Area" localSheetId="10" xml:space="preserve">   't4'!$A$1:$T$34</definedName>
    <definedName name="_xlnm.Print_Area" localSheetId="11">'t5'!$A$1:$V$27</definedName>
    <definedName name="_xlnm.Print_Area" localSheetId="13">'t7'!$A$1:$X$25</definedName>
    <definedName name="_xlnm.Print_Area" localSheetId="14">'t8'!$A$1:$AB$26</definedName>
    <definedName name="_xlnm.Print_Area" localSheetId="15">'t9'!$A$1:$P$25</definedName>
    <definedName name="_xlnm.Print_Area" localSheetId="28">'Valori Medi'!$A$1:$T$25</definedName>
    <definedName name="CODI_ISTITUZIONE" localSheetId="1">#REF!</definedName>
    <definedName name="CODI_ISTITUZIONE" localSheetId="24">#REF!</definedName>
    <definedName name="CODI_ISTITUZIONE" localSheetId="25">#REF!</definedName>
    <definedName name="CODI_ISTITUZIONE">#REF!</definedName>
    <definedName name="CODI_ISTITUZIONE2" localSheetId="45">#REF!</definedName>
    <definedName name="CODI_ISTITUZIONE2" localSheetId="46">#REF!</definedName>
    <definedName name="CODI_ISTITUZIONE2" localSheetId="37">#REF!</definedName>
    <definedName name="CODI_ISTITUZIONE2" localSheetId="42">#REF!</definedName>
    <definedName name="CODI_ISTITUZIONE2" localSheetId="44">#REF!</definedName>
    <definedName name="CODI_ISTITUZIONE2" localSheetId="1">#REF!</definedName>
    <definedName name="CODI_ISTITUZIONE2" localSheetId="4">#REF!</definedName>
    <definedName name="CODI_ISTITUZIONE2" localSheetId="24">#REF!</definedName>
    <definedName name="CODI_ISTITUZIONE2" localSheetId="25">#REF!</definedName>
    <definedName name="CODI_ISTITUZIONE2" localSheetId="26">#REF!</definedName>
    <definedName name="CODI_ISTITUZIONE2" localSheetId="33">#REF!</definedName>
    <definedName name="CODI_ISTITUZIONE2" localSheetId="34">#REF!</definedName>
    <definedName name="CODI_ISTITUZIONE2" localSheetId="21">#REF!</definedName>
    <definedName name="CODI_ISTITUZIONE2">#REF!</definedName>
    <definedName name="DESC_ISTITUZIONE" localSheetId="1">#REF!</definedName>
    <definedName name="DESC_ISTITUZIONE" localSheetId="24">#REF!</definedName>
    <definedName name="DESC_ISTITUZIONE" localSheetId="25">#REF!</definedName>
    <definedName name="DESC_ISTITUZIONE">#REF!</definedName>
    <definedName name="DESC_ISTITUZIONE2" localSheetId="45">#REF!</definedName>
    <definedName name="DESC_ISTITUZIONE2" localSheetId="46">#REF!</definedName>
    <definedName name="DESC_ISTITUZIONE2" localSheetId="37">#REF!</definedName>
    <definedName name="DESC_ISTITUZIONE2" localSheetId="42">#REF!</definedName>
    <definedName name="DESC_ISTITUZIONE2" localSheetId="44">#REF!</definedName>
    <definedName name="DESC_ISTITUZIONE2" localSheetId="1">#REF!</definedName>
    <definedName name="DESC_ISTITUZIONE2" localSheetId="4">#REF!</definedName>
    <definedName name="DESC_ISTITUZIONE2" localSheetId="24">#REF!</definedName>
    <definedName name="DESC_ISTITUZIONE2" localSheetId="25">#REF!</definedName>
    <definedName name="DESC_ISTITUZIONE2" localSheetId="26">#REF!</definedName>
    <definedName name="DESC_ISTITUZIONE2" localSheetId="33">#REF!</definedName>
    <definedName name="DESC_ISTITUZIONE2" localSheetId="34">#REF!</definedName>
    <definedName name="DESC_ISTITUZIONE2" localSheetId="21">#REF!</definedName>
    <definedName name="DESC_ISTITUZIONE2">#REF!</definedName>
    <definedName name="_xlnm.Print_Titles" localSheetId="46">'Incongruenza 15'!$4:$4</definedName>
    <definedName name="_xlnm.Print_Titles" localSheetId="37">'Incongruenza 3'!$4:$4</definedName>
    <definedName name="_xlnm.Print_Titles" localSheetId="35">'Incongruenze 1 e 11'!#REF!</definedName>
    <definedName name="_xlnm.Print_Titles" localSheetId="44">'Incongruenze 12 e 13'!$4:$4</definedName>
    <definedName name="_xlnm.Print_Titles" localSheetId="24">'SICI(1)'!$7:$10</definedName>
    <definedName name="_xlnm.Print_Titles" localSheetId="25">'SICI(2)'!$7:$10</definedName>
    <definedName name="_xlnm.Print_Titles" localSheetId="26">'SICI(3)'!$7:$10</definedName>
    <definedName name="_xlnm.Print_Titles" localSheetId="29">'Squadratura 1'!#REF!</definedName>
    <definedName name="_xlnm.Print_Titles" localSheetId="30">'Squadratura 2'!#REF!</definedName>
    <definedName name="_xlnm.Print_Titles" localSheetId="31">'Squadratura 3'!#REF!</definedName>
    <definedName name="_xlnm.Print_Titles" localSheetId="32">'Squadratura 4'!#REF!</definedName>
    <definedName name="_xlnm.Print_Titles" localSheetId="34">'Squadratura 7'!#REF!</definedName>
    <definedName name="_xlnm.Print_Titles" localSheetId="5">'t1'!$1:$5</definedName>
    <definedName name="_xlnm.Print_Titles" localSheetId="16">'t10'!$A:$B,'t10'!$1:$2</definedName>
    <definedName name="_xlnm.Print_Titles" localSheetId="18">'t12'!$1:$5</definedName>
    <definedName name="_xlnm.Print_Titles" localSheetId="19">'t13'!$1:$5</definedName>
    <definedName name="_xlnm.Print_Titles" localSheetId="23">'t15(3)'!$5:$6</definedName>
    <definedName name="_xlnm.Print_Titles" localSheetId="7">'t2'!$1:$5</definedName>
    <definedName name="_xlnm.Print_Titles" localSheetId="10">'t4'!$A:$B,'t4'!$1:$14</definedName>
    <definedName name="_xlnm.Print_Titles" localSheetId="28">'Valori Medi'!$A:$E,'Valori Medi'!$4:$5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5" l="1"/>
  <c r="K22" i="15"/>
  <c r="K21" i="15"/>
  <c r="K20" i="15"/>
  <c r="K19" i="15"/>
  <c r="K18" i="15"/>
  <c r="K17" i="15"/>
  <c r="K16" i="15"/>
  <c r="K15" i="15"/>
  <c r="K14" i="15"/>
  <c r="K13" i="15"/>
  <c r="K12" i="15"/>
  <c r="K11" i="15"/>
  <c r="K10" i="15"/>
  <c r="K9" i="15"/>
  <c r="K8" i="15"/>
  <c r="K7" i="15"/>
  <c r="G9" i="73"/>
  <c r="H9" i="73"/>
  <c r="D7" i="73"/>
  <c r="D8" i="73"/>
  <c r="D9" i="73"/>
  <c r="C7" i="73"/>
  <c r="C8" i="73"/>
  <c r="C9" i="73"/>
  <c r="AD23" i="15"/>
  <c r="AV24" i="43"/>
  <c r="AU24" i="43"/>
  <c r="AV23" i="43"/>
  <c r="AU23" i="43"/>
  <c r="AV22" i="43"/>
  <c r="AU22" i="43"/>
  <c r="AV21" i="43"/>
  <c r="AU21" i="43"/>
  <c r="AV20" i="43"/>
  <c r="AU20" i="43"/>
  <c r="AV19" i="43"/>
  <c r="AU19" i="43"/>
  <c r="AV18" i="43"/>
  <c r="AU18" i="43"/>
  <c r="AV17" i="43"/>
  <c r="AU17" i="43"/>
  <c r="AV16" i="43"/>
  <c r="AU16" i="43"/>
  <c r="AV15" i="43"/>
  <c r="AU15" i="43"/>
  <c r="AV14" i="43"/>
  <c r="AU14" i="43"/>
  <c r="AV13" i="43"/>
  <c r="AU13" i="43"/>
  <c r="AV12" i="43"/>
  <c r="AU12" i="43"/>
  <c r="AV11" i="43"/>
  <c r="AU11" i="43"/>
  <c r="AV10" i="43"/>
  <c r="AU10" i="43"/>
  <c r="AV9" i="43"/>
  <c r="AU9" i="43"/>
  <c r="AU8" i="43"/>
  <c r="B7" i="9"/>
  <c r="B8" i="9"/>
  <c r="B9" i="9"/>
  <c r="B6" i="9"/>
  <c r="A7" i="9"/>
  <c r="A8" i="9"/>
  <c r="A9" i="9"/>
  <c r="A6" i="9"/>
  <c r="W31" i="106"/>
  <c r="V31" i="106"/>
  <c r="W30" i="106"/>
  <c r="V30" i="106"/>
  <c r="W29" i="106"/>
  <c r="V29" i="106"/>
  <c r="W28" i="106"/>
  <c r="V28" i="106"/>
  <c r="W27" i="106"/>
  <c r="V27" i="106"/>
  <c r="W26" i="106"/>
  <c r="V26" i="106"/>
  <c r="W25" i="106"/>
  <c r="V25" i="106"/>
  <c r="W24" i="106"/>
  <c r="V24" i="106"/>
  <c r="W23" i="106"/>
  <c r="V23" i="106"/>
  <c r="W22" i="106"/>
  <c r="V22" i="106"/>
  <c r="W21" i="106"/>
  <c r="V21" i="106"/>
  <c r="W20" i="106"/>
  <c r="V20" i="106"/>
  <c r="W19" i="106"/>
  <c r="V19" i="106"/>
  <c r="W18" i="106"/>
  <c r="V18" i="106"/>
  <c r="W17" i="106"/>
  <c r="V17" i="106"/>
  <c r="W16" i="106"/>
  <c r="V16" i="106"/>
  <c r="W15" i="106"/>
  <c r="V15" i="106"/>
  <c r="W14" i="106"/>
  <c r="V14" i="106"/>
  <c r="W13" i="106"/>
  <c r="V13" i="106"/>
  <c r="W12" i="106"/>
  <c r="V12" i="106"/>
  <c r="W11" i="106"/>
  <c r="V11" i="106"/>
  <c r="W10" i="106"/>
  <c r="V10" i="106"/>
  <c r="A12" i="53"/>
  <c r="A13" i="53"/>
  <c r="A14" i="53"/>
  <c r="A15" i="53"/>
  <c r="A16" i="53"/>
  <c r="C12" i="53"/>
  <c r="C13" i="53"/>
  <c r="C14" i="53"/>
  <c r="C15" i="53"/>
  <c r="C16" i="53"/>
  <c r="B15" i="65"/>
  <c r="B14" i="65"/>
  <c r="H26" i="112"/>
  <c r="H25" i="112"/>
  <c r="C25" i="11"/>
  <c r="D25" i="11"/>
  <c r="E25" i="11"/>
  <c r="F25" i="11"/>
  <c r="G25" i="11"/>
  <c r="H25" i="11"/>
  <c r="I25" i="11"/>
  <c r="J25" i="11"/>
  <c r="K25" i="11"/>
  <c r="L25" i="11"/>
  <c r="C9" i="11"/>
  <c r="D9" i="11"/>
  <c r="E9" i="11"/>
  <c r="F9" i="11"/>
  <c r="G9" i="11"/>
  <c r="H9" i="11"/>
  <c r="I9" i="11"/>
  <c r="J9" i="11"/>
  <c r="C10" i="11"/>
  <c r="D10" i="11"/>
  <c r="E10" i="11"/>
  <c r="F10" i="11"/>
  <c r="G10" i="11"/>
  <c r="H10" i="11"/>
  <c r="I10" i="11"/>
  <c r="J10" i="11"/>
  <c r="AQ8" i="113" l="1"/>
  <c r="AQ9" i="113"/>
  <c r="AQ10" i="113"/>
  <c r="Q11" i="113"/>
  <c r="R11" i="113"/>
  <c r="AC11" i="113"/>
  <c r="AD11" i="113"/>
  <c r="AE11" i="113"/>
  <c r="AF11" i="113"/>
  <c r="AG11" i="113"/>
  <c r="AH11" i="113"/>
  <c r="AI11" i="113"/>
  <c r="AJ11" i="113"/>
  <c r="AK11" i="113"/>
  <c r="AL11" i="113"/>
  <c r="AM11" i="113"/>
  <c r="AN11" i="113"/>
  <c r="AB11" i="113"/>
  <c r="AA11" i="113"/>
  <c r="AO11" i="113"/>
  <c r="AP11" i="113"/>
  <c r="C7" i="113"/>
  <c r="O7" i="113"/>
  <c r="O11" i="113" s="1"/>
  <c r="P7" i="113"/>
  <c r="P11" i="113" s="1"/>
  <c r="D7" i="113"/>
  <c r="E7" i="113"/>
  <c r="F7" i="113"/>
  <c r="G7" i="113"/>
  <c r="H7" i="113"/>
  <c r="I7" i="113"/>
  <c r="J7" i="113"/>
  <c r="K7" i="113"/>
  <c r="L7" i="113"/>
  <c r="M7" i="113"/>
  <c r="N7" i="113"/>
  <c r="C8" i="113"/>
  <c r="D8" i="113"/>
  <c r="E8" i="113"/>
  <c r="F8" i="113"/>
  <c r="G8" i="113"/>
  <c r="H8" i="113"/>
  <c r="I8" i="113"/>
  <c r="J8" i="113"/>
  <c r="K8" i="113"/>
  <c r="L8" i="113"/>
  <c r="M8" i="113"/>
  <c r="N8" i="113"/>
  <c r="C9" i="113"/>
  <c r="D9" i="113"/>
  <c r="E9" i="113"/>
  <c r="F9" i="113"/>
  <c r="T9" i="113" s="1"/>
  <c r="G9" i="113"/>
  <c r="H9" i="113"/>
  <c r="I9" i="113"/>
  <c r="J9" i="113"/>
  <c r="K9" i="113"/>
  <c r="L9" i="113"/>
  <c r="M9" i="113"/>
  <c r="N9" i="113"/>
  <c r="T7" i="113" l="1"/>
  <c r="S9" i="113"/>
  <c r="T8" i="113"/>
  <c r="S8" i="113"/>
  <c r="S7" i="113"/>
  <c r="AQ7" i="113"/>
  <c r="AR7" i="113"/>
  <c r="AR8" i="113"/>
  <c r="AR9" i="113"/>
  <c r="B10" i="113"/>
  <c r="A10" i="113"/>
  <c r="B9" i="113"/>
  <c r="A9" i="113"/>
  <c r="B8" i="113"/>
  <c r="A8" i="113"/>
  <c r="B7" i="113"/>
  <c r="A7" i="113"/>
  <c r="AQ11" i="113" l="1"/>
  <c r="C9" i="9"/>
  <c r="C8" i="9"/>
  <c r="C6" i="9"/>
  <c r="C7" i="9"/>
  <c r="N17" i="109"/>
  <c r="N15" i="109"/>
  <c r="N13" i="109"/>
  <c r="G5" i="109"/>
  <c r="G129" i="109"/>
  <c r="N128" i="109"/>
  <c r="M128" i="109"/>
  <c r="L128" i="109"/>
  <c r="K128" i="109"/>
  <c r="G126" i="109"/>
  <c r="N125" i="109"/>
  <c r="M125" i="109"/>
  <c r="L125" i="109"/>
  <c r="K125" i="109"/>
  <c r="N121" i="109"/>
  <c r="M121" i="109"/>
  <c r="L121" i="109"/>
  <c r="K121" i="109"/>
  <c r="N119" i="109"/>
  <c r="M119" i="109"/>
  <c r="L119" i="109"/>
  <c r="K119" i="109"/>
  <c r="G119" i="109"/>
  <c r="N117" i="109"/>
  <c r="M117" i="109"/>
  <c r="L117" i="109"/>
  <c r="K117" i="109"/>
  <c r="N113" i="109"/>
  <c r="M113" i="109"/>
  <c r="L113" i="109"/>
  <c r="K113" i="109"/>
  <c r="N111" i="109"/>
  <c r="M111" i="109"/>
  <c r="L111" i="109"/>
  <c r="K111" i="109"/>
  <c r="N109" i="109"/>
  <c r="M109" i="109"/>
  <c r="L109" i="109"/>
  <c r="K109" i="109"/>
  <c r="N107" i="109"/>
  <c r="M107" i="109"/>
  <c r="L107" i="109"/>
  <c r="K107" i="109"/>
  <c r="N105" i="109"/>
  <c r="M105" i="109"/>
  <c r="L105" i="109"/>
  <c r="K105" i="109"/>
  <c r="N103" i="109"/>
  <c r="M103" i="109"/>
  <c r="L103" i="109"/>
  <c r="K103" i="109"/>
  <c r="G101" i="109"/>
  <c r="N99" i="109"/>
  <c r="M99" i="109"/>
  <c r="L99" i="109"/>
  <c r="K99" i="109"/>
  <c r="N97" i="109"/>
  <c r="M97" i="109"/>
  <c r="L97" i="109"/>
  <c r="K97" i="109"/>
  <c r="N95" i="109"/>
  <c r="M95" i="109"/>
  <c r="L95" i="109"/>
  <c r="K95" i="109"/>
  <c r="N93" i="109"/>
  <c r="M93" i="109"/>
  <c r="L93" i="109"/>
  <c r="K93" i="109"/>
  <c r="N91" i="109"/>
  <c r="M91" i="109"/>
  <c r="L91" i="109"/>
  <c r="K91" i="109"/>
  <c r="N89" i="109"/>
  <c r="M89" i="109"/>
  <c r="L89" i="109"/>
  <c r="K89" i="109"/>
  <c r="N87" i="109"/>
  <c r="M87" i="109"/>
  <c r="L87" i="109"/>
  <c r="K87" i="109"/>
  <c r="N85" i="109"/>
  <c r="M85" i="109"/>
  <c r="L85" i="109"/>
  <c r="K85" i="109"/>
  <c r="N83" i="109"/>
  <c r="M83" i="109"/>
  <c r="L83" i="109"/>
  <c r="K83" i="109"/>
  <c r="N79" i="109"/>
  <c r="M79" i="109"/>
  <c r="L79" i="109"/>
  <c r="K79" i="109"/>
  <c r="N77" i="109"/>
  <c r="M77" i="109"/>
  <c r="L77" i="109"/>
  <c r="K77" i="109"/>
  <c r="N75" i="109"/>
  <c r="M75" i="109"/>
  <c r="L75" i="109"/>
  <c r="K75" i="109"/>
  <c r="N73" i="109"/>
  <c r="M73" i="109"/>
  <c r="L73" i="109"/>
  <c r="K73" i="109"/>
  <c r="N71" i="109"/>
  <c r="M71" i="109"/>
  <c r="L71" i="109"/>
  <c r="K71" i="109"/>
  <c r="N69" i="109"/>
  <c r="M69" i="109"/>
  <c r="L69" i="109"/>
  <c r="K69" i="109"/>
  <c r="N65" i="109"/>
  <c r="M65" i="109"/>
  <c r="L65" i="109"/>
  <c r="K65" i="109"/>
  <c r="N63" i="109"/>
  <c r="M63" i="109"/>
  <c r="L63" i="109"/>
  <c r="K63" i="109"/>
  <c r="N61" i="109"/>
  <c r="M61" i="109"/>
  <c r="L61" i="109"/>
  <c r="K61" i="109"/>
  <c r="N59" i="109"/>
  <c r="M59" i="109"/>
  <c r="L59" i="109"/>
  <c r="K59" i="109"/>
  <c r="N57" i="109"/>
  <c r="M57" i="109"/>
  <c r="L57" i="109"/>
  <c r="K57" i="109"/>
  <c r="N55" i="109"/>
  <c r="M55" i="109"/>
  <c r="L55" i="109"/>
  <c r="K55" i="109"/>
  <c r="N53" i="109"/>
  <c r="M53" i="109"/>
  <c r="L53" i="109"/>
  <c r="K53" i="109"/>
  <c r="N51" i="109"/>
  <c r="M51" i="109"/>
  <c r="L51" i="109"/>
  <c r="K51" i="109"/>
  <c r="N49" i="109"/>
  <c r="M49" i="109"/>
  <c r="L49" i="109"/>
  <c r="K49" i="109"/>
  <c r="N45" i="109"/>
  <c r="M45" i="109"/>
  <c r="L45" i="109"/>
  <c r="K45" i="109"/>
  <c r="N43" i="109"/>
  <c r="M43" i="109"/>
  <c r="L43" i="109"/>
  <c r="K43" i="109"/>
  <c r="N41" i="109"/>
  <c r="M41" i="109"/>
  <c r="L41" i="109"/>
  <c r="K41" i="109"/>
  <c r="N39" i="109"/>
  <c r="M39" i="109"/>
  <c r="L39" i="109"/>
  <c r="K39" i="109"/>
  <c r="N35" i="109"/>
  <c r="M35" i="109"/>
  <c r="L35" i="109"/>
  <c r="K35" i="109"/>
  <c r="N33" i="109"/>
  <c r="M33" i="109"/>
  <c r="L33" i="109"/>
  <c r="K33" i="109"/>
  <c r="N31" i="109"/>
  <c r="M31" i="109"/>
  <c r="L31" i="109"/>
  <c r="K31" i="109"/>
  <c r="N29" i="109"/>
  <c r="M29" i="109"/>
  <c r="L29" i="109"/>
  <c r="K29" i="109"/>
  <c r="N27" i="109"/>
  <c r="M27" i="109"/>
  <c r="L27" i="109"/>
  <c r="K27" i="109"/>
  <c r="N25" i="109"/>
  <c r="M25" i="109"/>
  <c r="L25" i="109"/>
  <c r="K25" i="109"/>
  <c r="N23" i="109"/>
  <c r="M23" i="109"/>
  <c r="L23" i="109"/>
  <c r="K23" i="109"/>
  <c r="N19" i="109"/>
  <c r="M19" i="109"/>
  <c r="L19" i="109"/>
  <c r="K19" i="109"/>
  <c r="M17" i="109"/>
  <c r="L17" i="109"/>
  <c r="K17" i="109"/>
  <c r="M15" i="109"/>
  <c r="L15" i="109"/>
  <c r="K15" i="109"/>
  <c r="M13" i="109"/>
  <c r="L13" i="109"/>
  <c r="K13" i="109"/>
  <c r="N8" i="109"/>
  <c r="G117" i="109" s="1"/>
  <c r="F30" i="102"/>
  <c r="D41" i="102"/>
  <c r="C41" i="102"/>
  <c r="C40" i="102"/>
  <c r="C39" i="102"/>
  <c r="D6" i="102"/>
  <c r="D44" i="102" s="1"/>
  <c r="C9" i="103"/>
  <c r="C7" i="103"/>
  <c r="F36" i="102"/>
  <c r="C36" i="102"/>
  <c r="F34" i="102"/>
  <c r="C34" i="102"/>
  <c r="F33" i="102"/>
  <c r="C33" i="102"/>
  <c r="F32" i="102"/>
  <c r="C32" i="102"/>
  <c r="C27" i="102"/>
  <c r="C26" i="102"/>
  <c r="C25" i="102"/>
  <c r="C22" i="102"/>
  <c r="C21" i="102"/>
  <c r="C14" i="102"/>
  <c r="C12" i="102"/>
  <c r="C10" i="102"/>
  <c r="F28" i="102"/>
  <c r="F27" i="102"/>
  <c r="F26" i="102"/>
  <c r="F25" i="102"/>
  <c r="F24" i="102"/>
  <c r="F23" i="102"/>
  <c r="F22" i="102"/>
  <c r="F21" i="102"/>
  <c r="F20" i="102"/>
  <c r="F19" i="102"/>
  <c r="F18" i="102"/>
  <c r="F17" i="102"/>
  <c r="F16" i="102"/>
  <c r="F14" i="102"/>
  <c r="F13" i="102"/>
  <c r="F12" i="102"/>
  <c r="F11" i="102"/>
  <c r="F10" i="102"/>
  <c r="F9" i="102"/>
  <c r="E30" i="102"/>
  <c r="C30" i="102"/>
  <c r="E29" i="102"/>
  <c r="C29" i="102"/>
  <c r="E28" i="102"/>
  <c r="E21" i="102"/>
  <c r="E19" i="102"/>
  <c r="C19" i="102"/>
  <c r="E18" i="102"/>
  <c r="C18" i="102"/>
  <c r="E17" i="102"/>
  <c r="C17" i="102"/>
  <c r="E16" i="102"/>
  <c r="C16" i="102"/>
  <c r="E9" i="102"/>
  <c r="C9" i="102"/>
  <c r="D37" i="102"/>
  <c r="D35" i="102"/>
  <c r="C35" i="102"/>
  <c r="F42" i="102"/>
  <c r="F6" i="102"/>
  <c r="F44" i="102" s="1"/>
  <c r="E9" i="103"/>
  <c r="E7" i="103"/>
  <c r="E42" i="102"/>
  <c r="C42" i="102"/>
  <c r="E6" i="102"/>
  <c r="E44" i="102" s="1"/>
  <c r="D9" i="103"/>
  <c r="D7" i="103"/>
  <c r="G5" i="108"/>
  <c r="F29" i="110"/>
  <c r="E29" i="110"/>
  <c r="D29" i="110"/>
  <c r="F9" i="103"/>
  <c r="G92" i="108"/>
  <c r="N91" i="108"/>
  <c r="M91" i="108"/>
  <c r="L91" i="108"/>
  <c r="K91" i="108"/>
  <c r="G89" i="108"/>
  <c r="N88" i="108"/>
  <c r="M88" i="108"/>
  <c r="L88" i="108"/>
  <c r="K88" i="108"/>
  <c r="N84" i="108"/>
  <c r="M84" i="108"/>
  <c r="L84" i="108"/>
  <c r="K84" i="108"/>
  <c r="G84" i="108"/>
  <c r="N82" i="108"/>
  <c r="M82" i="108"/>
  <c r="L82" i="108"/>
  <c r="K82" i="108"/>
  <c r="N80" i="108"/>
  <c r="M80" i="108"/>
  <c r="L80" i="108"/>
  <c r="K80" i="108"/>
  <c r="G80" i="108"/>
  <c r="N78" i="108"/>
  <c r="M78" i="108"/>
  <c r="L78" i="108"/>
  <c r="K78" i="108"/>
  <c r="N73" i="108"/>
  <c r="M73" i="108"/>
  <c r="L73" i="108"/>
  <c r="K73" i="108"/>
  <c r="N71" i="108"/>
  <c r="M71" i="108"/>
  <c r="L71" i="108"/>
  <c r="K71" i="108"/>
  <c r="N69" i="108"/>
  <c r="M69" i="108"/>
  <c r="L69" i="108"/>
  <c r="K69" i="108"/>
  <c r="N67" i="108"/>
  <c r="M67" i="108"/>
  <c r="L67" i="108"/>
  <c r="K67" i="108"/>
  <c r="N65" i="108"/>
  <c r="M65" i="108"/>
  <c r="L65" i="108"/>
  <c r="K65" i="108"/>
  <c r="N63" i="108"/>
  <c r="M63" i="108"/>
  <c r="L63" i="108"/>
  <c r="K63" i="108"/>
  <c r="N59" i="108"/>
  <c r="M59" i="108"/>
  <c r="L59" i="108"/>
  <c r="K59" i="108"/>
  <c r="N57" i="108"/>
  <c r="M57" i="108"/>
  <c r="L57" i="108"/>
  <c r="K57" i="108"/>
  <c r="N55" i="108"/>
  <c r="M55" i="108"/>
  <c r="L55" i="108"/>
  <c r="K55" i="108"/>
  <c r="N53" i="108"/>
  <c r="M53" i="108"/>
  <c r="L53" i="108"/>
  <c r="K53" i="108"/>
  <c r="N51" i="108"/>
  <c r="M51" i="108"/>
  <c r="L51" i="108"/>
  <c r="K51" i="108"/>
  <c r="N49" i="108"/>
  <c r="M49" i="108"/>
  <c r="L49" i="108"/>
  <c r="K49" i="108"/>
  <c r="N47" i="108"/>
  <c r="M47" i="108"/>
  <c r="L47" i="108"/>
  <c r="K47" i="108"/>
  <c r="N45" i="108"/>
  <c r="M45" i="108"/>
  <c r="L45" i="108"/>
  <c r="K45" i="108"/>
  <c r="N43" i="108"/>
  <c r="M43" i="108"/>
  <c r="L43" i="108"/>
  <c r="K43" i="108"/>
  <c r="N41" i="108"/>
  <c r="M41" i="108"/>
  <c r="L41" i="108"/>
  <c r="K41" i="108"/>
  <c r="N39" i="108"/>
  <c r="M39" i="108"/>
  <c r="L39" i="108"/>
  <c r="K39" i="108"/>
  <c r="N35" i="108"/>
  <c r="M35" i="108"/>
  <c r="L35" i="108"/>
  <c r="K35" i="108"/>
  <c r="N31" i="108"/>
  <c r="M31" i="108"/>
  <c r="L31" i="108"/>
  <c r="K31" i="108"/>
  <c r="N29" i="108"/>
  <c r="M29" i="108"/>
  <c r="L29" i="108"/>
  <c r="K29" i="108"/>
  <c r="N27" i="108"/>
  <c r="M27" i="108"/>
  <c r="L27" i="108"/>
  <c r="K27" i="108"/>
  <c r="N25" i="108"/>
  <c r="M25" i="108"/>
  <c r="L25" i="108"/>
  <c r="K25" i="108"/>
  <c r="N23" i="108"/>
  <c r="M23" i="108"/>
  <c r="L23" i="108"/>
  <c r="K23" i="108"/>
  <c r="N19" i="108"/>
  <c r="M19" i="108"/>
  <c r="L19" i="108"/>
  <c r="K19" i="108"/>
  <c r="N17" i="108"/>
  <c r="M17" i="108"/>
  <c r="L17" i="108"/>
  <c r="K17" i="108"/>
  <c r="N15" i="108"/>
  <c r="M15" i="108"/>
  <c r="L15" i="108"/>
  <c r="K15" i="108"/>
  <c r="N13" i="108"/>
  <c r="M13" i="108"/>
  <c r="L13" i="108"/>
  <c r="K13" i="108"/>
  <c r="N8" i="108"/>
  <c r="G67" i="108" s="1"/>
  <c r="G37" i="107"/>
  <c r="N36" i="107"/>
  <c r="M36" i="107"/>
  <c r="L36" i="107"/>
  <c r="K36" i="107"/>
  <c r="G34" i="107"/>
  <c r="N33" i="107"/>
  <c r="M33" i="107"/>
  <c r="L33" i="107"/>
  <c r="K33" i="107"/>
  <c r="N29" i="107"/>
  <c r="M29" i="107"/>
  <c r="L29" i="107"/>
  <c r="K29" i="107"/>
  <c r="N27" i="107"/>
  <c r="M27" i="107"/>
  <c r="L27" i="107"/>
  <c r="K27" i="107"/>
  <c r="M25" i="107"/>
  <c r="L25" i="107"/>
  <c r="K25" i="107"/>
  <c r="F25" i="107"/>
  <c r="N25" i="107" s="1"/>
  <c r="N23" i="107"/>
  <c r="M23" i="107"/>
  <c r="L23" i="107"/>
  <c r="K23" i="107"/>
  <c r="F23" i="107"/>
  <c r="D39" i="102" s="1"/>
  <c r="N21" i="107"/>
  <c r="M21" i="107"/>
  <c r="L21" i="107"/>
  <c r="K21" i="107"/>
  <c r="N19" i="107"/>
  <c r="M19" i="107"/>
  <c r="L19" i="107"/>
  <c r="K19" i="107"/>
  <c r="N17" i="107"/>
  <c r="M17" i="107"/>
  <c r="L17" i="107"/>
  <c r="K17" i="107"/>
  <c r="N15" i="107"/>
  <c r="M15" i="107"/>
  <c r="L15" i="107"/>
  <c r="K15" i="107"/>
  <c r="N13" i="107"/>
  <c r="M13" i="107"/>
  <c r="L13" i="107"/>
  <c r="K13" i="107"/>
  <c r="N8" i="107"/>
  <c r="G15" i="107" s="1"/>
  <c r="C87" i="106"/>
  <c r="S86" i="106"/>
  <c r="R86" i="106"/>
  <c r="Q86" i="106"/>
  <c r="S85" i="106"/>
  <c r="R85" i="106"/>
  <c r="Q85" i="106"/>
  <c r="W82" i="106"/>
  <c r="V82" i="106"/>
  <c r="G83" i="106"/>
  <c r="G84" i="106" s="1"/>
  <c r="H25" i="106" s="1"/>
  <c r="C83" i="106"/>
  <c r="W81" i="106"/>
  <c r="V81" i="106"/>
  <c r="S82" i="106"/>
  <c r="R82" i="106"/>
  <c r="Q82" i="106"/>
  <c r="W80" i="106"/>
  <c r="V80" i="106"/>
  <c r="S81" i="106"/>
  <c r="R81" i="106"/>
  <c r="Q81" i="106"/>
  <c r="W79" i="106"/>
  <c r="V79" i="106"/>
  <c r="S80" i="106"/>
  <c r="R80" i="106"/>
  <c r="Q80" i="106"/>
  <c r="S79" i="106"/>
  <c r="R79" i="106"/>
  <c r="Q79" i="106"/>
  <c r="C75" i="106"/>
  <c r="S74" i="106"/>
  <c r="R74" i="106"/>
  <c r="Q74" i="106"/>
  <c r="S73" i="106"/>
  <c r="R73" i="106"/>
  <c r="Q73" i="106"/>
  <c r="C71" i="106"/>
  <c r="S70" i="106"/>
  <c r="R70" i="106"/>
  <c r="Q70" i="106"/>
  <c r="W68" i="106"/>
  <c r="V68" i="106"/>
  <c r="S69" i="106"/>
  <c r="R69" i="106"/>
  <c r="Q69" i="106"/>
  <c r="G69" i="106"/>
  <c r="G70" i="106" s="1"/>
  <c r="H24" i="106" s="1"/>
  <c r="W67" i="106"/>
  <c r="V67" i="106"/>
  <c r="S68" i="106"/>
  <c r="R68" i="106"/>
  <c r="Q68" i="106"/>
  <c r="W66" i="106"/>
  <c r="V66" i="106"/>
  <c r="S67" i="106"/>
  <c r="R67" i="106"/>
  <c r="Q67" i="106"/>
  <c r="W65" i="106"/>
  <c r="V65" i="106"/>
  <c r="S66" i="106"/>
  <c r="R66" i="106"/>
  <c r="Q66" i="106"/>
  <c r="S65" i="106"/>
  <c r="R65" i="106"/>
  <c r="Q65" i="106"/>
  <c r="C61" i="106"/>
  <c r="S60" i="106"/>
  <c r="R60" i="106"/>
  <c r="Q60" i="106"/>
  <c r="S59" i="106"/>
  <c r="R59" i="106"/>
  <c r="Q59" i="106"/>
  <c r="S58" i="106"/>
  <c r="R58" i="106"/>
  <c r="Q58" i="106"/>
  <c r="S57" i="106"/>
  <c r="R57" i="106"/>
  <c r="Q57" i="106"/>
  <c r="S56" i="106"/>
  <c r="R56" i="106"/>
  <c r="Q56" i="106"/>
  <c r="S55" i="106"/>
  <c r="R55" i="106"/>
  <c r="Q55" i="106"/>
  <c r="S54" i="106"/>
  <c r="R54" i="106"/>
  <c r="Q54" i="106"/>
  <c r="S53" i="106"/>
  <c r="R53" i="106"/>
  <c r="Q53" i="106"/>
  <c r="C51" i="106"/>
  <c r="S50" i="106"/>
  <c r="R50" i="106"/>
  <c r="Q50" i="106"/>
  <c r="S49" i="106"/>
  <c r="R49" i="106"/>
  <c r="Q49" i="106"/>
  <c r="S48" i="106"/>
  <c r="R48" i="106"/>
  <c r="Q48" i="106"/>
  <c r="S47" i="106"/>
  <c r="R47" i="106"/>
  <c r="Q47" i="106"/>
  <c r="S46" i="106"/>
  <c r="R46" i="106"/>
  <c r="Q46" i="106"/>
  <c r="S45" i="106"/>
  <c r="R45" i="106"/>
  <c r="Q45" i="106"/>
  <c r="S44" i="106"/>
  <c r="R44" i="106"/>
  <c r="Q44" i="106"/>
  <c r="S43" i="106"/>
  <c r="R43" i="106"/>
  <c r="Q43" i="106"/>
  <c r="S42" i="106"/>
  <c r="R42" i="106"/>
  <c r="Q42" i="106"/>
  <c r="S41" i="106"/>
  <c r="R41" i="106"/>
  <c r="Q41" i="106"/>
  <c r="S40" i="106"/>
  <c r="R40" i="106"/>
  <c r="Q40" i="106"/>
  <c r="S39" i="106"/>
  <c r="R39" i="106"/>
  <c r="Q39" i="106"/>
  <c r="S38" i="106"/>
  <c r="R38" i="106"/>
  <c r="Q38" i="106"/>
  <c r="S37" i="106"/>
  <c r="R37" i="106"/>
  <c r="Q37" i="106"/>
  <c r="S36" i="106"/>
  <c r="R36" i="106"/>
  <c r="Q36" i="106"/>
  <c r="S35" i="106"/>
  <c r="R35" i="106"/>
  <c r="Q35" i="106"/>
  <c r="S34" i="106"/>
  <c r="R34" i="106"/>
  <c r="Q34" i="106"/>
  <c r="S33" i="106"/>
  <c r="R33" i="106"/>
  <c r="Q33" i="106"/>
  <c r="G33" i="106"/>
  <c r="G34" i="106" s="1"/>
  <c r="H23" i="106" s="1"/>
  <c r="S32" i="106"/>
  <c r="R32" i="106"/>
  <c r="Q32" i="106"/>
  <c r="S31" i="106"/>
  <c r="R31" i="106"/>
  <c r="Q31" i="106"/>
  <c r="W32" i="106"/>
  <c r="V32" i="106"/>
  <c r="S30" i="106"/>
  <c r="R30" i="106"/>
  <c r="Q30" i="106"/>
  <c r="S29" i="106"/>
  <c r="R29" i="106"/>
  <c r="Q29" i="106"/>
  <c r="S28" i="106"/>
  <c r="R28" i="106"/>
  <c r="Q28" i="106"/>
  <c r="C26" i="106"/>
  <c r="S25" i="106"/>
  <c r="R25" i="106"/>
  <c r="Q25" i="106"/>
  <c r="S24" i="106"/>
  <c r="R24" i="106"/>
  <c r="Q24" i="106"/>
  <c r="S23" i="106"/>
  <c r="R23" i="106"/>
  <c r="Q23" i="106"/>
  <c r="S22" i="106"/>
  <c r="R22" i="106"/>
  <c r="Q22" i="106"/>
  <c r="S21" i="106"/>
  <c r="R21" i="106"/>
  <c r="Q21" i="106"/>
  <c r="S20" i="106"/>
  <c r="R20" i="106"/>
  <c r="Q20" i="106"/>
  <c r="S19" i="106"/>
  <c r="R19" i="106"/>
  <c r="Q19" i="106"/>
  <c r="S18" i="106"/>
  <c r="R18" i="106"/>
  <c r="Q18" i="106"/>
  <c r="S17" i="106"/>
  <c r="R17" i="106"/>
  <c r="Q17" i="106"/>
  <c r="S16" i="106"/>
  <c r="R16" i="106"/>
  <c r="Q16" i="106"/>
  <c r="S15" i="106"/>
  <c r="R15" i="106"/>
  <c r="Q15" i="106"/>
  <c r="S14" i="106"/>
  <c r="R14" i="106"/>
  <c r="Q14" i="106"/>
  <c r="S13" i="106"/>
  <c r="R13" i="106"/>
  <c r="Q13" i="106"/>
  <c r="S12" i="106"/>
  <c r="R12" i="106"/>
  <c r="Q12" i="106"/>
  <c r="S11" i="106"/>
  <c r="R11" i="106"/>
  <c r="Q11" i="106"/>
  <c r="S10" i="106"/>
  <c r="R10" i="106"/>
  <c r="Q10" i="106"/>
  <c r="W9" i="106"/>
  <c r="V9" i="106"/>
  <c r="S9" i="106"/>
  <c r="R9" i="106"/>
  <c r="Q9" i="106"/>
  <c r="C38" i="105"/>
  <c r="S37" i="105"/>
  <c r="R37" i="105"/>
  <c r="Q37" i="105"/>
  <c r="S36" i="105"/>
  <c r="R36" i="105"/>
  <c r="Q36" i="105"/>
  <c r="S35" i="105"/>
  <c r="R35" i="105"/>
  <c r="Q35" i="105"/>
  <c r="S34" i="105"/>
  <c r="R34" i="105"/>
  <c r="Q34" i="105"/>
  <c r="S33" i="105"/>
  <c r="R33" i="105"/>
  <c r="Q33" i="105"/>
  <c r="C31" i="105"/>
  <c r="S30" i="105"/>
  <c r="R30" i="105"/>
  <c r="Q30" i="105"/>
  <c r="S29" i="105"/>
  <c r="R29" i="105"/>
  <c r="Q29" i="105"/>
  <c r="S28" i="105"/>
  <c r="R28" i="105"/>
  <c r="Q28" i="105"/>
  <c r="S27" i="105"/>
  <c r="R27" i="105"/>
  <c r="Q27" i="105"/>
  <c r="S26" i="105"/>
  <c r="R26" i="105"/>
  <c r="Q26" i="105"/>
  <c r="S25" i="105"/>
  <c r="R25" i="105"/>
  <c r="Q25" i="105"/>
  <c r="S24" i="105"/>
  <c r="R24" i="105"/>
  <c r="Q24" i="105"/>
  <c r="S23" i="105"/>
  <c r="R23" i="105"/>
  <c r="Q23" i="105"/>
  <c r="S22" i="105"/>
  <c r="R22" i="105"/>
  <c r="Q22" i="105"/>
  <c r="S21" i="105"/>
  <c r="R21" i="105"/>
  <c r="Q21" i="105"/>
  <c r="S20" i="105"/>
  <c r="R20" i="105"/>
  <c r="Q20" i="105"/>
  <c r="S19" i="105"/>
  <c r="R19" i="105"/>
  <c r="Q19" i="105"/>
  <c r="S18" i="105"/>
  <c r="R18" i="105"/>
  <c r="Q18" i="105"/>
  <c r="C16" i="105"/>
  <c r="C39" i="105" s="1"/>
  <c r="S15" i="105"/>
  <c r="R15" i="105"/>
  <c r="Q15" i="105"/>
  <c r="S14" i="105"/>
  <c r="R14" i="105"/>
  <c r="Q14" i="105"/>
  <c r="S13" i="105"/>
  <c r="R13" i="105"/>
  <c r="Q13" i="105"/>
  <c r="S12" i="105"/>
  <c r="R12" i="105"/>
  <c r="Q12" i="105"/>
  <c r="G12" i="105"/>
  <c r="G13" i="105" s="1"/>
  <c r="G40" i="105" s="1"/>
  <c r="W11" i="105"/>
  <c r="V11" i="105"/>
  <c r="S11" i="105"/>
  <c r="R11" i="105"/>
  <c r="Q11" i="105"/>
  <c r="W10" i="105"/>
  <c r="V10" i="105"/>
  <c r="S10" i="105"/>
  <c r="R10" i="105"/>
  <c r="Q10" i="105"/>
  <c r="W9" i="105"/>
  <c r="V9" i="105"/>
  <c r="S9" i="105"/>
  <c r="R9" i="105"/>
  <c r="Q9" i="105"/>
  <c r="G13" i="104"/>
  <c r="G14" i="104" s="1"/>
  <c r="G15" i="104" s="1"/>
  <c r="W12" i="104"/>
  <c r="V12" i="104"/>
  <c r="C12" i="104"/>
  <c r="C13" i="104" s="1"/>
  <c r="C15" i="104" s="1"/>
  <c r="C6" i="103" s="1"/>
  <c r="W11" i="104"/>
  <c r="V11" i="104"/>
  <c r="S11" i="104"/>
  <c r="R11" i="104"/>
  <c r="Q11" i="104"/>
  <c r="W10" i="104"/>
  <c r="V10" i="104"/>
  <c r="S10" i="104"/>
  <c r="R10" i="104"/>
  <c r="Q10" i="104"/>
  <c r="W9" i="104"/>
  <c r="V9" i="104"/>
  <c r="S9" i="104"/>
  <c r="R9" i="104"/>
  <c r="Q9" i="104"/>
  <c r="E7" i="104"/>
  <c r="E15" i="46"/>
  <c r="E14" i="46"/>
  <c r="C14" i="46"/>
  <c r="C15" i="46"/>
  <c r="B15" i="46"/>
  <c r="B14" i="46"/>
  <c r="A15" i="46"/>
  <c r="A14" i="46"/>
  <c r="C6" i="35"/>
  <c r="C5" i="35"/>
  <c r="AV8" i="43"/>
  <c r="K18" i="53"/>
  <c r="J18" i="53"/>
  <c r="I18" i="53"/>
  <c r="H18" i="53"/>
  <c r="G18" i="53"/>
  <c r="F18" i="53"/>
  <c r="E18" i="53"/>
  <c r="D18" i="53"/>
  <c r="AJ26" i="11"/>
  <c r="AI26" i="11"/>
  <c r="AH26" i="11"/>
  <c r="AG26" i="11"/>
  <c r="AF26" i="11"/>
  <c r="AE26" i="11"/>
  <c r="AD26" i="11"/>
  <c r="AC26" i="11"/>
  <c r="AB26" i="11"/>
  <c r="AA26" i="11"/>
  <c r="AH11" i="11"/>
  <c r="AG11" i="11"/>
  <c r="AF11" i="11"/>
  <c r="AE11" i="11"/>
  <c r="AD11" i="11"/>
  <c r="AC11" i="11"/>
  <c r="AB11" i="11"/>
  <c r="AA11" i="11"/>
  <c r="C12" i="23"/>
  <c r="C13" i="23"/>
  <c r="K56" i="47"/>
  <c r="K59" i="47"/>
  <c r="AQ5" i="113"/>
  <c r="O6" i="110" a="1"/>
  <c r="D40" i="102" l="1"/>
  <c r="G13" i="109"/>
  <c r="G15" i="109"/>
  <c r="G17" i="109"/>
  <c r="G43" i="108"/>
  <c r="C76" i="106"/>
  <c r="H19" i="106" s="1"/>
  <c r="G2" i="109"/>
  <c r="T18" i="53"/>
  <c r="G29" i="109"/>
  <c r="G49" i="109"/>
  <c r="G65" i="109"/>
  <c r="G85" i="109"/>
  <c r="G109" i="109"/>
  <c r="G23" i="109"/>
  <c r="G41" i="109"/>
  <c r="G59" i="109"/>
  <c r="G77" i="109"/>
  <c r="G95" i="109"/>
  <c r="G103" i="109"/>
  <c r="G121" i="109"/>
  <c r="G33" i="109"/>
  <c r="G53" i="109"/>
  <c r="G71" i="109"/>
  <c r="G89" i="109"/>
  <c r="G113" i="109"/>
  <c r="G27" i="109"/>
  <c r="G45" i="109"/>
  <c r="G63" i="109"/>
  <c r="G83" i="109"/>
  <c r="G99" i="109"/>
  <c r="G107" i="109"/>
  <c r="G19" i="109"/>
  <c r="G39" i="109"/>
  <c r="G57" i="109"/>
  <c r="G75" i="109"/>
  <c r="G93" i="109"/>
  <c r="G31" i="109"/>
  <c r="G51" i="109"/>
  <c r="G69" i="109"/>
  <c r="G87" i="109"/>
  <c r="G111" i="109"/>
  <c r="G25" i="109"/>
  <c r="G43" i="109"/>
  <c r="G61" i="109"/>
  <c r="G79" i="109"/>
  <c r="G97" i="109"/>
  <c r="G105" i="109"/>
  <c r="G35" i="109"/>
  <c r="G55" i="109"/>
  <c r="G73" i="109"/>
  <c r="G91" i="109"/>
  <c r="G47" i="108"/>
  <c r="G71" i="108"/>
  <c r="G13" i="108"/>
  <c r="G15" i="108"/>
  <c r="G35" i="108"/>
  <c r="G59" i="108"/>
  <c r="G17" i="108"/>
  <c r="G65" i="108"/>
  <c r="G23" i="108"/>
  <c r="G27" i="108"/>
  <c r="G53" i="108"/>
  <c r="F7" i="103"/>
  <c r="C88" i="106"/>
  <c r="H22" i="106" s="1"/>
  <c r="H32" i="106"/>
  <c r="H31" i="106"/>
  <c r="H30" i="106"/>
  <c r="C62" i="106"/>
  <c r="H16" i="106" s="1"/>
  <c r="H6" i="106"/>
  <c r="F7" i="102"/>
  <c r="F5" i="102" s="1"/>
  <c r="H21" i="105"/>
  <c r="E7" i="102"/>
  <c r="E5" i="102" s="1"/>
  <c r="G2" i="108"/>
  <c r="H6" i="105"/>
  <c r="G2" i="107"/>
  <c r="H10" i="104"/>
  <c r="D7" i="102"/>
  <c r="D5" i="102" s="1"/>
  <c r="O6" i="110"/>
  <c r="C8" i="103"/>
  <c r="G19" i="108"/>
  <c r="G41" i="108"/>
  <c r="G57" i="108"/>
  <c r="G78" i="108"/>
  <c r="G31" i="108"/>
  <c r="G51" i="108"/>
  <c r="G69" i="108"/>
  <c r="G25" i="108"/>
  <c r="G45" i="108"/>
  <c r="G63" i="108"/>
  <c r="G82" i="108"/>
  <c r="G39" i="108"/>
  <c r="G55" i="108"/>
  <c r="G73" i="108"/>
  <c r="G29" i="108"/>
  <c r="G49" i="108"/>
  <c r="G13" i="107"/>
  <c r="G29" i="107"/>
  <c r="G17" i="107"/>
  <c r="G27" i="107"/>
  <c r="G21" i="107"/>
  <c r="G19" i="107"/>
  <c r="G89" i="106"/>
  <c r="C40" i="105"/>
  <c r="D6" i="103" s="1"/>
  <c r="H18" i="105"/>
  <c r="H17" i="105"/>
  <c r="H16" i="105"/>
  <c r="A25" i="8"/>
  <c r="A26" i="8"/>
  <c r="F6" i="15"/>
  <c r="F7" i="15"/>
  <c r="F8" i="15"/>
  <c r="F9" i="15"/>
  <c r="F10" i="15"/>
  <c r="F11" i="15"/>
  <c r="F12" i="15"/>
  <c r="F13" i="15"/>
  <c r="F14" i="15"/>
  <c r="F15" i="15"/>
  <c r="F16" i="15"/>
  <c r="F17" i="15"/>
  <c r="F18" i="15"/>
  <c r="F19" i="15"/>
  <c r="F20" i="15"/>
  <c r="F21" i="15"/>
  <c r="F22" i="15"/>
  <c r="AI7" i="15"/>
  <c r="AI8" i="15"/>
  <c r="AI9" i="15"/>
  <c r="AI10" i="15"/>
  <c r="AI11" i="15"/>
  <c r="AI12" i="15"/>
  <c r="AI13" i="15"/>
  <c r="AI14" i="15"/>
  <c r="AI15" i="15"/>
  <c r="AI16" i="15"/>
  <c r="AI17" i="15"/>
  <c r="AI18" i="15"/>
  <c r="AI19" i="15"/>
  <c r="AI20" i="15"/>
  <c r="AI21" i="15"/>
  <c r="AI22" i="15"/>
  <c r="AI6" i="15"/>
  <c r="L21" i="15"/>
  <c r="L22" i="15"/>
  <c r="AR10" i="113"/>
  <c r="N10" i="113"/>
  <c r="N11" i="113" s="1"/>
  <c r="M10" i="113"/>
  <c r="M11" i="113" s="1"/>
  <c r="L10" i="113"/>
  <c r="L11" i="113" s="1"/>
  <c r="K10" i="113"/>
  <c r="K11" i="113" s="1"/>
  <c r="J10" i="113"/>
  <c r="J11" i="113" s="1"/>
  <c r="I10" i="113"/>
  <c r="I11" i="113" s="1"/>
  <c r="H10" i="113"/>
  <c r="H11" i="113" s="1"/>
  <c r="G10" i="113"/>
  <c r="G11" i="113" s="1"/>
  <c r="F10" i="113"/>
  <c r="F11" i="113" s="1"/>
  <c r="E10" i="113"/>
  <c r="E11" i="113" s="1"/>
  <c r="D10" i="113"/>
  <c r="C10" i="113"/>
  <c r="C22" i="63"/>
  <c r="C23" i="63"/>
  <c r="C24" i="63"/>
  <c r="C15" i="63"/>
  <c r="C16" i="63"/>
  <c r="C17" i="63"/>
  <c r="C8" i="63"/>
  <c r="C9" i="63"/>
  <c r="C10" i="63"/>
  <c r="A7" i="31"/>
  <c r="A8" i="31"/>
  <c r="A9" i="31"/>
  <c r="A10" i="31"/>
  <c r="A11" i="31"/>
  <c r="A12" i="31"/>
  <c r="A13" i="31"/>
  <c r="A14" i="31"/>
  <c r="A15" i="31"/>
  <c r="A16" i="31"/>
  <c r="A17" i="31"/>
  <c r="A18" i="31"/>
  <c r="A19" i="31"/>
  <c r="A20" i="31"/>
  <c r="A21" i="31"/>
  <c r="A22" i="31"/>
  <c r="B7" i="31"/>
  <c r="B8" i="31"/>
  <c r="B9" i="31"/>
  <c r="B10" i="31"/>
  <c r="B11" i="31"/>
  <c r="B12" i="31"/>
  <c r="B13" i="31"/>
  <c r="B14" i="31"/>
  <c r="B15" i="31"/>
  <c r="B16" i="31"/>
  <c r="B17" i="31"/>
  <c r="B18" i="31"/>
  <c r="B19" i="31"/>
  <c r="B20" i="31"/>
  <c r="B21" i="31"/>
  <c r="B22" i="31"/>
  <c r="A7" i="33"/>
  <c r="A8" i="33"/>
  <c r="A9" i="33"/>
  <c r="A10" i="33"/>
  <c r="A11" i="33"/>
  <c r="A12" i="33"/>
  <c r="A13" i="33"/>
  <c r="A14" i="33"/>
  <c r="A15" i="33"/>
  <c r="A16" i="33"/>
  <c r="A17" i="33"/>
  <c r="A18" i="33"/>
  <c r="A19" i="33"/>
  <c r="A20" i="33"/>
  <c r="A21" i="33"/>
  <c r="A22" i="33"/>
  <c r="B7" i="33"/>
  <c r="B8" i="33"/>
  <c r="B9" i="33"/>
  <c r="B10" i="33"/>
  <c r="B11" i="33"/>
  <c r="B12" i="33"/>
  <c r="B13" i="33"/>
  <c r="B14" i="33"/>
  <c r="B15" i="33"/>
  <c r="B16" i="33"/>
  <c r="B17" i="33"/>
  <c r="B18" i="33"/>
  <c r="B19" i="33"/>
  <c r="B20" i="33"/>
  <c r="B21" i="33"/>
  <c r="B22" i="33"/>
  <c r="E7" i="48"/>
  <c r="E8" i="48"/>
  <c r="E9" i="48"/>
  <c r="E10" i="48"/>
  <c r="E11" i="48"/>
  <c r="E12" i="48"/>
  <c r="E13" i="48"/>
  <c r="E14" i="48"/>
  <c r="E15" i="48"/>
  <c r="E16" i="48"/>
  <c r="E17" i="48"/>
  <c r="E18" i="48"/>
  <c r="E19" i="48"/>
  <c r="E20" i="48"/>
  <c r="E21" i="48"/>
  <c r="E22" i="48"/>
  <c r="O8" i="4"/>
  <c r="F9" i="30" s="1"/>
  <c r="P8" i="4"/>
  <c r="O9" i="4"/>
  <c r="P9" i="4"/>
  <c r="O10" i="4"/>
  <c r="P10" i="4"/>
  <c r="O11" i="4"/>
  <c r="F12" i="30"/>
  <c r="P11" i="4"/>
  <c r="K12" i="30" s="1"/>
  <c r="O12" i="4"/>
  <c r="F13" i="30" s="1"/>
  <c r="P12" i="4"/>
  <c r="O13" i="4"/>
  <c r="P13" i="4"/>
  <c r="O14" i="4"/>
  <c r="P14" i="4"/>
  <c r="O15" i="4"/>
  <c r="F16" i="30" s="1"/>
  <c r="P15" i="4"/>
  <c r="O16" i="4"/>
  <c r="P16" i="4"/>
  <c r="O17" i="4"/>
  <c r="P17" i="4"/>
  <c r="K18" i="30" s="1"/>
  <c r="O18" i="4"/>
  <c r="F19" i="30" s="1"/>
  <c r="P18" i="4"/>
  <c r="K19" i="30" s="1"/>
  <c r="O19" i="4"/>
  <c r="P19" i="4"/>
  <c r="O20" i="4"/>
  <c r="P20" i="4"/>
  <c r="K21" i="30" s="1"/>
  <c r="O21" i="4"/>
  <c r="F22" i="30" s="1"/>
  <c r="P21" i="4"/>
  <c r="K22" i="30" s="1"/>
  <c r="O22" i="4"/>
  <c r="P22" i="4"/>
  <c r="F248" i="47"/>
  <c r="A13" i="73"/>
  <c r="A7" i="85"/>
  <c r="B7" i="85"/>
  <c r="A8" i="85"/>
  <c r="B8" i="85"/>
  <c r="A9" i="85"/>
  <c r="B9" i="85"/>
  <c r="A10" i="85"/>
  <c r="B10" i="85"/>
  <c r="A11" i="85"/>
  <c r="B11" i="85"/>
  <c r="A12" i="85"/>
  <c r="B12" i="85"/>
  <c r="A13" i="85"/>
  <c r="B13" i="85"/>
  <c r="A14" i="85"/>
  <c r="B14" i="85"/>
  <c r="A15" i="85"/>
  <c r="B15" i="85"/>
  <c r="A16" i="85"/>
  <c r="B16" i="85"/>
  <c r="A17" i="85"/>
  <c r="B17" i="85"/>
  <c r="A18" i="85"/>
  <c r="B18" i="85"/>
  <c r="A19" i="85"/>
  <c r="B19" i="85"/>
  <c r="A20" i="85"/>
  <c r="B20" i="85"/>
  <c r="A21" i="85"/>
  <c r="B21" i="85"/>
  <c r="A22" i="85"/>
  <c r="B22" i="85"/>
  <c r="B7" i="64"/>
  <c r="B8" i="64"/>
  <c r="B9" i="64"/>
  <c r="B10" i="64"/>
  <c r="B11" i="64"/>
  <c r="B12" i="64"/>
  <c r="B13" i="64"/>
  <c r="B14" i="64"/>
  <c r="B15" i="64"/>
  <c r="B16" i="64"/>
  <c r="B17" i="64"/>
  <c r="B18" i="64"/>
  <c r="B19" i="64"/>
  <c r="B20" i="64"/>
  <c r="B21" i="64"/>
  <c r="B22" i="64"/>
  <c r="A7" i="64"/>
  <c r="A8" i="64"/>
  <c r="A9" i="64"/>
  <c r="A10" i="64"/>
  <c r="A11" i="64"/>
  <c r="A12" i="64"/>
  <c r="A13" i="64"/>
  <c r="A14" i="64"/>
  <c r="A15" i="64"/>
  <c r="A16" i="64"/>
  <c r="A17" i="64"/>
  <c r="A18" i="64"/>
  <c r="A19" i="64"/>
  <c r="A20" i="64"/>
  <c r="A21" i="64"/>
  <c r="A22" i="64"/>
  <c r="B7" i="48"/>
  <c r="B8" i="48"/>
  <c r="B9" i="48"/>
  <c r="B10" i="48"/>
  <c r="B11" i="48"/>
  <c r="B12" i="48"/>
  <c r="B13" i="48"/>
  <c r="B14" i="48"/>
  <c r="B15" i="48"/>
  <c r="B16" i="48"/>
  <c r="B17" i="48"/>
  <c r="B18" i="48"/>
  <c r="B19" i="48"/>
  <c r="B20" i="48"/>
  <c r="B21" i="48"/>
  <c r="B22" i="48"/>
  <c r="A7" i="48"/>
  <c r="A8" i="48"/>
  <c r="A9" i="48"/>
  <c r="A10" i="48"/>
  <c r="A11" i="48"/>
  <c r="A12" i="48"/>
  <c r="A13" i="48"/>
  <c r="A14" i="48"/>
  <c r="A15" i="48"/>
  <c r="A16" i="48"/>
  <c r="A17" i="48"/>
  <c r="A18" i="48"/>
  <c r="A19" i="48"/>
  <c r="A20" i="48"/>
  <c r="A21" i="48"/>
  <c r="A22" i="48"/>
  <c r="B7" i="45"/>
  <c r="B8" i="45"/>
  <c r="B9" i="45"/>
  <c r="B10" i="45"/>
  <c r="B11" i="45"/>
  <c r="B12" i="45"/>
  <c r="B13" i="45"/>
  <c r="B14" i="45"/>
  <c r="B15" i="45"/>
  <c r="B16" i="45"/>
  <c r="B17" i="45"/>
  <c r="B18" i="45"/>
  <c r="B19" i="45"/>
  <c r="B20" i="45"/>
  <c r="B21" i="45"/>
  <c r="B22" i="45"/>
  <c r="A7" i="45"/>
  <c r="A8" i="45"/>
  <c r="A9" i="45"/>
  <c r="A10" i="45"/>
  <c r="A11" i="45"/>
  <c r="A12" i="45"/>
  <c r="A13" i="45"/>
  <c r="A14" i="45"/>
  <c r="A15" i="45"/>
  <c r="A16" i="45"/>
  <c r="A17" i="45"/>
  <c r="A18" i="45"/>
  <c r="A19" i="45"/>
  <c r="A20" i="45"/>
  <c r="A21" i="45"/>
  <c r="A22" i="45"/>
  <c r="B7" i="44"/>
  <c r="B8" i="44"/>
  <c r="B9" i="44"/>
  <c r="B10" i="44"/>
  <c r="B11" i="44"/>
  <c r="B12" i="44"/>
  <c r="B13" i="44"/>
  <c r="B14" i="44"/>
  <c r="B15" i="44"/>
  <c r="B16" i="44"/>
  <c r="B17" i="44"/>
  <c r="B18" i="44"/>
  <c r="B19" i="44"/>
  <c r="B20" i="44"/>
  <c r="B21" i="44"/>
  <c r="B22" i="44"/>
  <c r="A7" i="44"/>
  <c r="A8" i="44"/>
  <c r="A9" i="44"/>
  <c r="A10" i="44"/>
  <c r="A11" i="44"/>
  <c r="A12" i="44"/>
  <c r="A13" i="44"/>
  <c r="A14" i="44"/>
  <c r="A15" i="44"/>
  <c r="A16" i="44"/>
  <c r="A17" i="44"/>
  <c r="A18" i="44"/>
  <c r="A19" i="44"/>
  <c r="A20" i="44"/>
  <c r="A21" i="44"/>
  <c r="A22" i="44"/>
  <c r="B7" i="29"/>
  <c r="B8" i="29"/>
  <c r="B9" i="29"/>
  <c r="B10" i="29"/>
  <c r="B11" i="29"/>
  <c r="B12" i="29"/>
  <c r="B13" i="29"/>
  <c r="B14" i="29"/>
  <c r="B15" i="29"/>
  <c r="B16" i="29"/>
  <c r="B17" i="29"/>
  <c r="B18" i="29"/>
  <c r="B19" i="29"/>
  <c r="B20" i="29"/>
  <c r="B21" i="29"/>
  <c r="B22" i="29"/>
  <c r="A7" i="29"/>
  <c r="A8" i="29"/>
  <c r="A9" i="29"/>
  <c r="A10" i="29"/>
  <c r="A11" i="29"/>
  <c r="A12" i="29"/>
  <c r="A13" i="29"/>
  <c r="A14" i="29"/>
  <c r="A15" i="29"/>
  <c r="A16" i="29"/>
  <c r="A17" i="29"/>
  <c r="A18" i="29"/>
  <c r="A19" i="29"/>
  <c r="A20" i="29"/>
  <c r="A21" i="29"/>
  <c r="A22" i="29"/>
  <c r="B9" i="32"/>
  <c r="B10" i="32"/>
  <c r="B11" i="32"/>
  <c r="B12" i="32"/>
  <c r="B13" i="32"/>
  <c r="B14" i="32"/>
  <c r="B15" i="32"/>
  <c r="B16" i="32"/>
  <c r="B17" i="32"/>
  <c r="B18" i="32"/>
  <c r="B19" i="32"/>
  <c r="B20" i="32"/>
  <c r="B21" i="32"/>
  <c r="B22" i="32"/>
  <c r="B23" i="32"/>
  <c r="B24" i="32"/>
  <c r="A9" i="32"/>
  <c r="A10" i="32"/>
  <c r="A11" i="32"/>
  <c r="A12" i="32"/>
  <c r="A13" i="32"/>
  <c r="A14" i="32"/>
  <c r="A15" i="32"/>
  <c r="A16" i="32"/>
  <c r="A17" i="32"/>
  <c r="A18" i="32"/>
  <c r="A19" i="32"/>
  <c r="A20" i="32"/>
  <c r="A21" i="32"/>
  <c r="A22" i="32"/>
  <c r="A23" i="32"/>
  <c r="A24" i="32"/>
  <c r="B8" i="30"/>
  <c r="B9" i="30"/>
  <c r="B10" i="30"/>
  <c r="B11" i="30"/>
  <c r="B12" i="30"/>
  <c r="B13" i="30"/>
  <c r="B14" i="30"/>
  <c r="B15" i="30"/>
  <c r="B16" i="30"/>
  <c r="B17" i="30"/>
  <c r="B18" i="30"/>
  <c r="B19" i="30"/>
  <c r="B20" i="30"/>
  <c r="B21" i="30"/>
  <c r="B22" i="30"/>
  <c r="B23" i="30"/>
  <c r="A8" i="30"/>
  <c r="A9" i="30"/>
  <c r="A10" i="30"/>
  <c r="A11" i="30"/>
  <c r="A12" i="30"/>
  <c r="A13" i="30"/>
  <c r="A14" i="30"/>
  <c r="A15" i="30"/>
  <c r="A16" i="30"/>
  <c r="A17" i="30"/>
  <c r="A18" i="30"/>
  <c r="A19" i="30"/>
  <c r="A20" i="30"/>
  <c r="A21" i="30"/>
  <c r="A22" i="30"/>
  <c r="A23" i="30"/>
  <c r="B7" i="58"/>
  <c r="B8" i="58"/>
  <c r="B9" i="58"/>
  <c r="B10" i="58"/>
  <c r="B11" i="58"/>
  <c r="B12" i="58"/>
  <c r="B13" i="58"/>
  <c r="B14" i="58"/>
  <c r="B15" i="58"/>
  <c r="B16" i="58"/>
  <c r="B17" i="58"/>
  <c r="B18" i="58"/>
  <c r="B19" i="58"/>
  <c r="B20" i="58"/>
  <c r="B21" i="58"/>
  <c r="B22" i="58"/>
  <c r="A7" i="58"/>
  <c r="A8" i="58"/>
  <c r="A9" i="58"/>
  <c r="A10" i="58"/>
  <c r="A11" i="58"/>
  <c r="A12" i="58"/>
  <c r="A13" i="58"/>
  <c r="A14" i="58"/>
  <c r="A15" i="58"/>
  <c r="A16" i="58"/>
  <c r="A17" i="58"/>
  <c r="A18" i="58"/>
  <c r="A19" i="58"/>
  <c r="A20" i="58"/>
  <c r="A21" i="58"/>
  <c r="A22" i="58"/>
  <c r="B7" i="14"/>
  <c r="B8" i="14"/>
  <c r="B9" i="14"/>
  <c r="B10" i="14"/>
  <c r="B11" i="14"/>
  <c r="B12" i="14"/>
  <c r="B13" i="14"/>
  <c r="B14" i="14"/>
  <c r="B15" i="14"/>
  <c r="B16" i="14"/>
  <c r="B17" i="14"/>
  <c r="B18" i="14"/>
  <c r="B19" i="14"/>
  <c r="B20" i="14"/>
  <c r="B21" i="14"/>
  <c r="B22" i="14"/>
  <c r="A7" i="14"/>
  <c r="A8" i="14"/>
  <c r="A9" i="14"/>
  <c r="A10" i="14"/>
  <c r="A11" i="14"/>
  <c r="A12" i="14"/>
  <c r="A13" i="14"/>
  <c r="A14" i="14"/>
  <c r="A15" i="14"/>
  <c r="A16" i="14"/>
  <c r="A17" i="14"/>
  <c r="A18" i="14"/>
  <c r="A19" i="14"/>
  <c r="A20" i="14"/>
  <c r="A21" i="14"/>
  <c r="A22" i="14"/>
  <c r="A23" i="14"/>
  <c r="A24" i="14"/>
  <c r="A25" i="14"/>
  <c r="B7" i="15"/>
  <c r="B8" i="15"/>
  <c r="B9" i="15"/>
  <c r="B10" i="15"/>
  <c r="B11" i="15"/>
  <c r="B12" i="15"/>
  <c r="B13" i="15"/>
  <c r="B14" i="15"/>
  <c r="B15" i="15"/>
  <c r="B16" i="15"/>
  <c r="B17" i="15"/>
  <c r="B18" i="15"/>
  <c r="B19" i="15"/>
  <c r="B20" i="15"/>
  <c r="B21" i="15"/>
  <c r="B22" i="15"/>
  <c r="A7" i="15"/>
  <c r="A8" i="15"/>
  <c r="A9" i="15"/>
  <c r="A10" i="15"/>
  <c r="A11" i="15"/>
  <c r="A12" i="15"/>
  <c r="A13" i="15"/>
  <c r="A14" i="15"/>
  <c r="A15" i="15"/>
  <c r="A16" i="15"/>
  <c r="A17" i="15"/>
  <c r="A18" i="15"/>
  <c r="A19" i="15"/>
  <c r="A20" i="15"/>
  <c r="A21" i="15"/>
  <c r="A22" i="15"/>
  <c r="A23" i="15"/>
  <c r="A24" i="15"/>
  <c r="A25" i="15"/>
  <c r="B9" i="43"/>
  <c r="B10" i="43"/>
  <c r="B11" i="43"/>
  <c r="B12" i="43"/>
  <c r="B13" i="43"/>
  <c r="B14" i="43"/>
  <c r="B15" i="43"/>
  <c r="B16" i="43"/>
  <c r="B17" i="43"/>
  <c r="B18" i="43"/>
  <c r="B19" i="43"/>
  <c r="B20" i="43"/>
  <c r="B21" i="43"/>
  <c r="B22" i="43"/>
  <c r="B23" i="43"/>
  <c r="B24" i="43"/>
  <c r="A9" i="43"/>
  <c r="A10" i="43"/>
  <c r="A11" i="43"/>
  <c r="A12" i="43"/>
  <c r="A13" i="43"/>
  <c r="A14" i="43"/>
  <c r="A15" i="43"/>
  <c r="A16" i="43"/>
  <c r="A17" i="43"/>
  <c r="A18" i="43"/>
  <c r="A19" i="43"/>
  <c r="A20" i="43"/>
  <c r="A21" i="43"/>
  <c r="A22" i="43"/>
  <c r="A23" i="43"/>
  <c r="A24" i="43"/>
  <c r="A25" i="43"/>
  <c r="A26" i="43"/>
  <c r="A27" i="43"/>
  <c r="B7" i="18"/>
  <c r="B8" i="18"/>
  <c r="B9" i="18"/>
  <c r="B10" i="18"/>
  <c r="B11" i="18"/>
  <c r="B12" i="18"/>
  <c r="B13" i="18"/>
  <c r="B14" i="18"/>
  <c r="B15" i="18"/>
  <c r="B16" i="18"/>
  <c r="B17" i="18"/>
  <c r="B18" i="18"/>
  <c r="B19" i="18"/>
  <c r="B20" i="18"/>
  <c r="B21" i="18"/>
  <c r="B22" i="18"/>
  <c r="A7" i="18"/>
  <c r="A8" i="18"/>
  <c r="A9" i="18"/>
  <c r="A10" i="18"/>
  <c r="A11" i="18"/>
  <c r="A12" i="18"/>
  <c r="A13" i="18"/>
  <c r="A14" i="18"/>
  <c r="A15" i="18"/>
  <c r="A16" i="18"/>
  <c r="A17" i="18"/>
  <c r="A18" i="18"/>
  <c r="A19" i="18"/>
  <c r="A20" i="18"/>
  <c r="A21" i="18"/>
  <c r="A22" i="18"/>
  <c r="A23" i="18"/>
  <c r="B7" i="4"/>
  <c r="B8" i="4"/>
  <c r="B9" i="4"/>
  <c r="B10" i="4"/>
  <c r="B11" i="4"/>
  <c r="B12" i="4"/>
  <c r="B13" i="4"/>
  <c r="B14" i="4"/>
  <c r="B15" i="4"/>
  <c r="B16" i="4"/>
  <c r="B17" i="4"/>
  <c r="B18" i="4"/>
  <c r="B19" i="4"/>
  <c r="B20" i="4"/>
  <c r="B21" i="4"/>
  <c r="B22" i="4"/>
  <c r="A7" i="4"/>
  <c r="A8" i="4"/>
  <c r="A9" i="4"/>
  <c r="A10" i="4"/>
  <c r="A11" i="4"/>
  <c r="A12" i="4"/>
  <c r="A13" i="4"/>
  <c r="A14" i="4"/>
  <c r="A15" i="4"/>
  <c r="A16" i="4"/>
  <c r="A17" i="4"/>
  <c r="A18" i="4"/>
  <c r="A19" i="4"/>
  <c r="A20" i="4"/>
  <c r="A21" i="4"/>
  <c r="A22" i="4"/>
  <c r="A23" i="4"/>
  <c r="A24" i="4"/>
  <c r="A25" i="4"/>
  <c r="B7" i="5"/>
  <c r="B8" i="5"/>
  <c r="B9" i="5"/>
  <c r="B10" i="5"/>
  <c r="B11" i="5"/>
  <c r="B12" i="5"/>
  <c r="B13" i="5"/>
  <c r="B14" i="5"/>
  <c r="B15" i="5"/>
  <c r="B16" i="5"/>
  <c r="B17" i="5"/>
  <c r="B18" i="5"/>
  <c r="B19" i="5"/>
  <c r="B20" i="5"/>
  <c r="B21" i="5"/>
  <c r="B22" i="5"/>
  <c r="A7" i="5"/>
  <c r="A8" i="5"/>
  <c r="A9" i="5"/>
  <c r="A10" i="5"/>
  <c r="A11" i="5"/>
  <c r="A12" i="5"/>
  <c r="A13" i="5"/>
  <c r="A14" i="5"/>
  <c r="A15" i="5"/>
  <c r="A16" i="5"/>
  <c r="A17" i="5"/>
  <c r="A18" i="5"/>
  <c r="A19" i="5"/>
  <c r="A20" i="5"/>
  <c r="A21" i="5"/>
  <c r="A22" i="5"/>
  <c r="B7" i="6"/>
  <c r="B8" i="6"/>
  <c r="B9" i="6"/>
  <c r="B10" i="6"/>
  <c r="B11" i="6"/>
  <c r="B12" i="6"/>
  <c r="B13" i="6"/>
  <c r="B14" i="6"/>
  <c r="B15" i="6"/>
  <c r="B16" i="6"/>
  <c r="B17" i="6"/>
  <c r="B18" i="6"/>
  <c r="B19" i="6"/>
  <c r="B20" i="6"/>
  <c r="B21" i="6"/>
  <c r="B22" i="6"/>
  <c r="A7" i="6"/>
  <c r="A8" i="6"/>
  <c r="A9" i="6"/>
  <c r="A10" i="6"/>
  <c r="A11" i="6"/>
  <c r="A12" i="6"/>
  <c r="A13" i="6"/>
  <c r="A14" i="6"/>
  <c r="A15" i="6"/>
  <c r="A16" i="6"/>
  <c r="A17" i="6"/>
  <c r="A18" i="6"/>
  <c r="A19" i="6"/>
  <c r="A20" i="6"/>
  <c r="A21" i="6"/>
  <c r="A22" i="6"/>
  <c r="A23" i="6"/>
  <c r="A24" i="6"/>
  <c r="A25" i="6"/>
  <c r="B8" i="7"/>
  <c r="B9" i="7"/>
  <c r="B10" i="7"/>
  <c r="B11" i="7"/>
  <c r="B12" i="7"/>
  <c r="B13" i="7"/>
  <c r="B14" i="7"/>
  <c r="B15" i="7"/>
  <c r="B16" i="7"/>
  <c r="B17" i="7"/>
  <c r="B18" i="7"/>
  <c r="B19" i="7"/>
  <c r="B20" i="7"/>
  <c r="B21" i="7"/>
  <c r="B22" i="7"/>
  <c r="B23" i="7"/>
  <c r="A8" i="7"/>
  <c r="A9" i="7"/>
  <c r="A10" i="7"/>
  <c r="A11" i="7"/>
  <c r="A12" i="7"/>
  <c r="A13" i="7"/>
  <c r="A14" i="7"/>
  <c r="A15" i="7"/>
  <c r="A16" i="7"/>
  <c r="A17" i="7"/>
  <c r="A18" i="7"/>
  <c r="A19" i="7"/>
  <c r="A20" i="7"/>
  <c r="A21" i="7"/>
  <c r="A22" i="7"/>
  <c r="A23" i="7"/>
  <c r="B8" i="8"/>
  <c r="B9" i="8"/>
  <c r="B10" i="8"/>
  <c r="B11" i="8"/>
  <c r="B12" i="8"/>
  <c r="B13" i="8"/>
  <c r="B14" i="8"/>
  <c r="B15" i="8"/>
  <c r="B16" i="8"/>
  <c r="B17" i="8"/>
  <c r="B18" i="8"/>
  <c r="B19" i="8"/>
  <c r="B20" i="8"/>
  <c r="B21" i="8"/>
  <c r="B22" i="8"/>
  <c r="B23" i="8"/>
  <c r="A8" i="8"/>
  <c r="A9" i="8"/>
  <c r="A10" i="8"/>
  <c r="A11" i="8"/>
  <c r="A12" i="8"/>
  <c r="A13" i="8"/>
  <c r="A14" i="8"/>
  <c r="A15" i="8"/>
  <c r="A16" i="8"/>
  <c r="A17" i="8"/>
  <c r="A18" i="8"/>
  <c r="A19" i="8"/>
  <c r="A20" i="8"/>
  <c r="A21" i="8"/>
  <c r="A22" i="8"/>
  <c r="A23" i="8"/>
  <c r="A24" i="8"/>
  <c r="B16" i="9"/>
  <c r="B17" i="9"/>
  <c r="E14" i="9"/>
  <c r="B18" i="9"/>
  <c r="F14" i="9" s="1"/>
  <c r="B19" i="9"/>
  <c r="G14" i="9" s="1"/>
  <c r="B20" i="9"/>
  <c r="H14" i="9" s="1"/>
  <c r="B21" i="9"/>
  <c r="I14" i="9" s="1"/>
  <c r="B22" i="9"/>
  <c r="J14" i="9" s="1"/>
  <c r="B23" i="9"/>
  <c r="K14" i="9"/>
  <c r="B24" i="9"/>
  <c r="B25" i="9"/>
  <c r="M14" i="9"/>
  <c r="B26" i="9"/>
  <c r="N14" i="9" s="1"/>
  <c r="B27" i="9"/>
  <c r="O14" i="9" s="1"/>
  <c r="B28" i="9"/>
  <c r="P14" i="9" s="1"/>
  <c r="B29" i="9"/>
  <c r="Q14" i="9" s="1"/>
  <c r="B30" i="9"/>
  <c r="B31" i="9"/>
  <c r="S14" i="9" s="1"/>
  <c r="A16" i="9"/>
  <c r="A17" i="9"/>
  <c r="A18" i="9"/>
  <c r="A19" i="9"/>
  <c r="A20" i="9"/>
  <c r="A21" i="9"/>
  <c r="A22" i="9"/>
  <c r="A23" i="9"/>
  <c r="A24" i="9"/>
  <c r="A25" i="9"/>
  <c r="A26" i="9"/>
  <c r="A27" i="9"/>
  <c r="A28" i="9"/>
  <c r="A29" i="9"/>
  <c r="A30" i="9"/>
  <c r="A31" i="9"/>
  <c r="B7" i="20"/>
  <c r="B8" i="20"/>
  <c r="B9" i="20"/>
  <c r="B10" i="20"/>
  <c r="B11" i="20"/>
  <c r="B12" i="20"/>
  <c r="B13" i="20"/>
  <c r="B14" i="20"/>
  <c r="B15" i="20"/>
  <c r="B16" i="20"/>
  <c r="B17" i="20"/>
  <c r="B18" i="20"/>
  <c r="B19" i="20"/>
  <c r="B20" i="20"/>
  <c r="B21" i="20"/>
  <c r="B22" i="20"/>
  <c r="A7" i="20"/>
  <c r="A8" i="20"/>
  <c r="A9" i="20"/>
  <c r="A10" i="20"/>
  <c r="A11" i="20"/>
  <c r="A12" i="20"/>
  <c r="A13" i="20"/>
  <c r="A14" i="20"/>
  <c r="A15" i="20"/>
  <c r="A16" i="20"/>
  <c r="A17" i="20"/>
  <c r="A18" i="20"/>
  <c r="A19" i="20"/>
  <c r="A20" i="20"/>
  <c r="A21" i="20"/>
  <c r="A22" i="20"/>
  <c r="H24" i="11"/>
  <c r="G24" i="11"/>
  <c r="H23" i="11"/>
  <c r="G23" i="11"/>
  <c r="H22" i="11"/>
  <c r="G22" i="11"/>
  <c r="H21" i="11"/>
  <c r="G21" i="11"/>
  <c r="F24" i="11"/>
  <c r="E24" i="11"/>
  <c r="F23" i="11"/>
  <c r="E23" i="11"/>
  <c r="F22" i="11"/>
  <c r="E22" i="11"/>
  <c r="F21" i="11"/>
  <c r="E21" i="11"/>
  <c r="L24" i="11"/>
  <c r="K24" i="11"/>
  <c r="J24" i="11"/>
  <c r="I24" i="11"/>
  <c r="D24" i="11"/>
  <c r="C24" i="11"/>
  <c r="L23" i="11"/>
  <c r="K23" i="11"/>
  <c r="J23" i="11"/>
  <c r="I23" i="11"/>
  <c r="D23" i="11"/>
  <c r="C23" i="11"/>
  <c r="L22" i="11"/>
  <c r="K22" i="11"/>
  <c r="J22" i="11"/>
  <c r="I22" i="11"/>
  <c r="D22" i="11"/>
  <c r="C22" i="11"/>
  <c r="L21" i="11"/>
  <c r="K21" i="11"/>
  <c r="J21" i="11"/>
  <c r="I21" i="11"/>
  <c r="D21" i="11"/>
  <c r="C21" i="11"/>
  <c r="F148" i="112"/>
  <c r="F148" i="71"/>
  <c r="V24" i="43"/>
  <c r="U24" i="43"/>
  <c r="V23" i="43"/>
  <c r="U23" i="43"/>
  <c r="V22" i="43"/>
  <c r="U22" i="43"/>
  <c r="V21" i="43"/>
  <c r="U21" i="43"/>
  <c r="V20" i="43"/>
  <c r="U20" i="43"/>
  <c r="V19" i="43"/>
  <c r="U19" i="43"/>
  <c r="V18" i="43"/>
  <c r="U18" i="43"/>
  <c r="V17" i="43"/>
  <c r="U17" i="43"/>
  <c r="V16" i="43"/>
  <c r="U16" i="43"/>
  <c r="V15" i="43"/>
  <c r="U15" i="43"/>
  <c r="V14" i="43"/>
  <c r="U14" i="43"/>
  <c r="V13" i="43"/>
  <c r="U13" i="43"/>
  <c r="V12" i="43"/>
  <c r="U12" i="43"/>
  <c r="V11" i="43"/>
  <c r="U11" i="43"/>
  <c r="V10" i="43"/>
  <c r="U10" i="43"/>
  <c r="V9" i="43"/>
  <c r="U9" i="43"/>
  <c r="V8" i="43"/>
  <c r="U8" i="43"/>
  <c r="AT25" i="43"/>
  <c r="AS25" i="43"/>
  <c r="AR25" i="43"/>
  <c r="AQ25" i="43"/>
  <c r="F148" i="69"/>
  <c r="H198" i="69"/>
  <c r="H196" i="69"/>
  <c r="H191" i="69"/>
  <c r="H198" i="71"/>
  <c r="H196" i="71"/>
  <c r="H191" i="71"/>
  <c r="H198" i="112"/>
  <c r="H191" i="112"/>
  <c r="H196" i="112"/>
  <c r="I198" i="69"/>
  <c r="I196" i="69"/>
  <c r="I192" i="69"/>
  <c r="I193" i="69"/>
  <c r="I191" i="69"/>
  <c r="I189" i="69"/>
  <c r="I188" i="69"/>
  <c r="I183" i="69"/>
  <c r="I184" i="69"/>
  <c r="I182" i="69"/>
  <c r="I177" i="69"/>
  <c r="I178" i="69"/>
  <c r="I176" i="69"/>
  <c r="I169" i="69"/>
  <c r="I152" i="69"/>
  <c r="I153" i="69"/>
  <c r="I154" i="69"/>
  <c r="I155" i="69"/>
  <c r="I156" i="69"/>
  <c r="I157" i="69"/>
  <c r="I158" i="69"/>
  <c r="I159" i="69"/>
  <c r="I151" i="69"/>
  <c r="I139" i="69"/>
  <c r="I140" i="69"/>
  <c r="I141" i="69"/>
  <c r="I142" i="69"/>
  <c r="I143" i="69"/>
  <c r="I144" i="69"/>
  <c r="I145" i="69"/>
  <c r="I146" i="69"/>
  <c r="I147" i="69"/>
  <c r="I138" i="69"/>
  <c r="I128" i="69"/>
  <c r="I113" i="69"/>
  <c r="I110" i="69"/>
  <c r="I107" i="69"/>
  <c r="I44" i="69"/>
  <c r="I8" i="69"/>
  <c r="I6" i="69"/>
  <c r="I198" i="71"/>
  <c r="I196" i="71"/>
  <c r="I192" i="71"/>
  <c r="I193" i="71"/>
  <c r="I191" i="71"/>
  <c r="I189" i="71"/>
  <c r="I188" i="71"/>
  <c r="I183" i="71"/>
  <c r="I184" i="71"/>
  <c r="I182" i="71"/>
  <c r="I177" i="71"/>
  <c r="I178" i="71"/>
  <c r="I176" i="71"/>
  <c r="I169" i="71"/>
  <c r="I152" i="71"/>
  <c r="I153" i="71"/>
  <c r="I154" i="71"/>
  <c r="I155" i="71"/>
  <c r="I156" i="71"/>
  <c r="I157" i="71"/>
  <c r="I158" i="71"/>
  <c r="I159" i="71"/>
  <c r="I151" i="71"/>
  <c r="I139" i="71"/>
  <c r="I140" i="71"/>
  <c r="I141" i="71"/>
  <c r="I142" i="71"/>
  <c r="I143" i="71"/>
  <c r="I144" i="71"/>
  <c r="I145" i="71"/>
  <c r="I146" i="71"/>
  <c r="I147" i="71"/>
  <c r="I138" i="71"/>
  <c r="I128" i="71"/>
  <c r="I113" i="71"/>
  <c r="I110" i="71"/>
  <c r="I107" i="71"/>
  <c r="I44" i="71"/>
  <c r="I198" i="112"/>
  <c r="I196" i="112"/>
  <c r="I192" i="112"/>
  <c r="I193" i="112"/>
  <c r="I191" i="112"/>
  <c r="I189" i="112"/>
  <c r="I188" i="112"/>
  <c r="I183" i="112"/>
  <c r="I184" i="112"/>
  <c r="I182" i="112"/>
  <c r="I177" i="112"/>
  <c r="I178" i="112"/>
  <c r="I176" i="112"/>
  <c r="I169" i="112"/>
  <c r="I159" i="112"/>
  <c r="I152" i="112"/>
  <c r="I153" i="112"/>
  <c r="I154" i="112"/>
  <c r="I155" i="112"/>
  <c r="I156" i="112"/>
  <c r="I157" i="112"/>
  <c r="I158" i="112"/>
  <c r="I151" i="112"/>
  <c r="I139" i="112"/>
  <c r="I140" i="112"/>
  <c r="I141" i="112"/>
  <c r="I142" i="112"/>
  <c r="I143" i="112"/>
  <c r="I144" i="112"/>
  <c r="I145" i="112"/>
  <c r="I146" i="112"/>
  <c r="I147" i="112"/>
  <c r="I138" i="112"/>
  <c r="I128" i="112"/>
  <c r="I113" i="112"/>
  <c r="I110" i="112"/>
  <c r="I107" i="112"/>
  <c r="I82" i="112"/>
  <c r="I76" i="112"/>
  <c r="I70" i="112"/>
  <c r="I67" i="112"/>
  <c r="I44" i="112"/>
  <c r="I42" i="112"/>
  <c r="J172" i="69"/>
  <c r="J172" i="71"/>
  <c r="J172" i="112"/>
  <c r="H78" i="112" a="1"/>
  <c r="H78" i="112" s="1"/>
  <c r="H172" i="69"/>
  <c r="I18" i="69"/>
  <c r="G18" i="69" s="1"/>
  <c r="I18" i="71"/>
  <c r="H172" i="71"/>
  <c r="F201" i="71"/>
  <c r="H172" i="112"/>
  <c r="H125" i="112"/>
  <c r="N252" i="112"/>
  <c r="M252" i="112"/>
  <c r="L252" i="112"/>
  <c r="K252" i="112"/>
  <c r="F201" i="112"/>
  <c r="J166" i="112"/>
  <c r="H166" i="112"/>
  <c r="J165" i="112"/>
  <c r="H165" i="112"/>
  <c r="J164" i="112"/>
  <c r="H164" i="112"/>
  <c r="J163" i="112"/>
  <c r="H163" i="112"/>
  <c r="J162" i="112"/>
  <c r="H162" i="112"/>
  <c r="G159" i="112"/>
  <c r="G158" i="112"/>
  <c r="G157" i="112"/>
  <c r="G156" i="112"/>
  <c r="G155" i="112"/>
  <c r="G154" i="112"/>
  <c r="G153" i="112"/>
  <c r="G152" i="112"/>
  <c r="G151" i="112"/>
  <c r="G147" i="112"/>
  <c r="G146" i="112"/>
  <c r="G145" i="112"/>
  <c r="G144" i="112"/>
  <c r="G143" i="112"/>
  <c r="G142" i="112"/>
  <c r="G141" i="112"/>
  <c r="G139" i="112"/>
  <c r="G138" i="112"/>
  <c r="I134" i="112"/>
  <c r="H134" i="112" s="1"/>
  <c r="I131" i="112"/>
  <c r="H131" i="112"/>
  <c r="G128" i="112"/>
  <c r="J125" i="112"/>
  <c r="J119" i="112"/>
  <c r="H119" i="112"/>
  <c r="J116" i="112"/>
  <c r="H116" i="112"/>
  <c r="G113" i="112"/>
  <c r="G110" i="112"/>
  <c r="G107" i="112"/>
  <c r="H82" i="112"/>
  <c r="J79" i="112"/>
  <c r="H79" i="112"/>
  <c r="H76" i="112"/>
  <c r="J73" i="112"/>
  <c r="H73" i="112"/>
  <c r="G70" i="112"/>
  <c r="G67" i="112"/>
  <c r="J64" i="112"/>
  <c r="H64" i="112"/>
  <c r="G61" i="112"/>
  <c r="G58" i="112"/>
  <c r="G55" i="112"/>
  <c r="J52" i="112"/>
  <c r="H52" i="112"/>
  <c r="J49" i="112"/>
  <c r="H49" i="112"/>
  <c r="J47" i="112"/>
  <c r="H47" i="112"/>
  <c r="G44" i="112"/>
  <c r="G42" i="112"/>
  <c r="J34" i="112"/>
  <c r="H34" i="112"/>
  <c r="J32" i="112"/>
  <c r="H32" i="112"/>
  <c r="J26" i="112"/>
  <c r="J25" i="112"/>
  <c r="J22" i="112"/>
  <c r="H22" i="112"/>
  <c r="J20" i="112"/>
  <c r="H20" i="112"/>
  <c r="I18" i="112"/>
  <c r="J252" i="112" s="1"/>
  <c r="J14" i="112"/>
  <c r="H14" i="112"/>
  <c r="H11" i="112"/>
  <c r="B7" i="65"/>
  <c r="B8" i="65"/>
  <c r="F9" i="85"/>
  <c r="F10" i="85"/>
  <c r="F11" i="85"/>
  <c r="F12" i="85"/>
  <c r="D11" i="32"/>
  <c r="E11" i="32"/>
  <c r="F11" i="32"/>
  <c r="G11" i="32"/>
  <c r="H11" i="32"/>
  <c r="I11" i="32"/>
  <c r="J11" i="32"/>
  <c r="P11" i="32"/>
  <c r="Q11" i="32"/>
  <c r="R11" i="32"/>
  <c r="S11" i="32"/>
  <c r="T11" i="32"/>
  <c r="U11" i="32"/>
  <c r="V11" i="32"/>
  <c r="D12" i="32"/>
  <c r="E12" i="32"/>
  <c r="F12" i="32"/>
  <c r="G12" i="32"/>
  <c r="H12" i="32"/>
  <c r="I12" i="32"/>
  <c r="J12" i="32"/>
  <c r="P12" i="32"/>
  <c r="Q12" i="32"/>
  <c r="R12" i="32"/>
  <c r="S12" i="32"/>
  <c r="T12" i="32"/>
  <c r="U12" i="32"/>
  <c r="V12" i="32"/>
  <c r="D13" i="32"/>
  <c r="E13" i="32"/>
  <c r="F13" i="32"/>
  <c r="G13" i="32"/>
  <c r="H13" i="32"/>
  <c r="I13" i="32"/>
  <c r="J13" i="32"/>
  <c r="P13" i="32"/>
  <c r="Q13" i="32"/>
  <c r="R13" i="32"/>
  <c r="S13" i="32"/>
  <c r="T13" i="32"/>
  <c r="U13" i="32"/>
  <c r="V13" i="32"/>
  <c r="D14" i="32"/>
  <c r="E14" i="32"/>
  <c r="F14" i="32"/>
  <c r="G14" i="32"/>
  <c r="H14" i="32"/>
  <c r="I14" i="32"/>
  <c r="J14" i="32"/>
  <c r="P14" i="32"/>
  <c r="Q14" i="32"/>
  <c r="R14" i="32"/>
  <c r="S14" i="32"/>
  <c r="T14" i="32"/>
  <c r="U14" i="32"/>
  <c r="V14" i="32"/>
  <c r="D15" i="32"/>
  <c r="E15" i="32"/>
  <c r="F15" i="32"/>
  <c r="G15" i="32"/>
  <c r="H15" i="32"/>
  <c r="I15" i="32"/>
  <c r="J15" i="32"/>
  <c r="P15" i="32"/>
  <c r="Q15" i="32"/>
  <c r="R15" i="32"/>
  <c r="S15" i="32"/>
  <c r="T15" i="32"/>
  <c r="U15" i="32"/>
  <c r="V15" i="32"/>
  <c r="C9" i="14"/>
  <c r="D9" i="14"/>
  <c r="E9" i="14"/>
  <c r="F9" i="14"/>
  <c r="G9" i="14"/>
  <c r="H9" i="14"/>
  <c r="I9" i="14"/>
  <c r="J9" i="14"/>
  <c r="K9" i="14"/>
  <c r="L9" i="14"/>
  <c r="M9" i="14"/>
  <c r="N9" i="14"/>
  <c r="O9" i="14"/>
  <c r="P9" i="14"/>
  <c r="Q9" i="14"/>
  <c r="R9" i="14"/>
  <c r="S9" i="14"/>
  <c r="T9" i="14"/>
  <c r="U9" i="14"/>
  <c r="V9" i="14"/>
  <c r="D9" i="64" s="1"/>
  <c r="W9" i="14"/>
  <c r="G9" i="64" s="1"/>
  <c r="X9" i="14"/>
  <c r="AW9" i="14"/>
  <c r="AX9" i="14"/>
  <c r="C10" i="14"/>
  <c r="D10" i="14"/>
  <c r="E10" i="14"/>
  <c r="F10" i="14"/>
  <c r="G10" i="14"/>
  <c r="H10" i="14"/>
  <c r="I10" i="14"/>
  <c r="J10" i="14"/>
  <c r="K10" i="14"/>
  <c r="L10" i="14"/>
  <c r="M10" i="14"/>
  <c r="N10" i="14"/>
  <c r="O10" i="14"/>
  <c r="P10" i="14"/>
  <c r="Q10" i="14"/>
  <c r="R10" i="14"/>
  <c r="S10" i="14"/>
  <c r="T10" i="14"/>
  <c r="U10" i="14"/>
  <c r="V10" i="14"/>
  <c r="D10" i="64" s="1"/>
  <c r="W10" i="14"/>
  <c r="G10" i="64" s="1"/>
  <c r="X10" i="14"/>
  <c r="AW10" i="14"/>
  <c r="AX10" i="14"/>
  <c r="C11" i="14"/>
  <c r="D11" i="14"/>
  <c r="E11" i="14"/>
  <c r="F11" i="14"/>
  <c r="G11" i="14"/>
  <c r="H11" i="14"/>
  <c r="I11" i="14"/>
  <c r="J11" i="14"/>
  <c r="K11" i="14"/>
  <c r="L11" i="14"/>
  <c r="M11" i="14"/>
  <c r="N11" i="14"/>
  <c r="O11" i="14"/>
  <c r="P11" i="14"/>
  <c r="Q11" i="14"/>
  <c r="R11" i="14"/>
  <c r="S11" i="14"/>
  <c r="T11" i="14"/>
  <c r="U11" i="14"/>
  <c r="V11" i="14"/>
  <c r="D11" i="64"/>
  <c r="W11" i="14"/>
  <c r="G11" i="64" s="1"/>
  <c r="X11" i="14"/>
  <c r="AW11" i="14"/>
  <c r="AX11" i="14"/>
  <c r="C12" i="14"/>
  <c r="D12" i="14"/>
  <c r="E12" i="14"/>
  <c r="F12" i="14"/>
  <c r="G12" i="14"/>
  <c r="H12" i="14"/>
  <c r="I12" i="14"/>
  <c r="J12" i="14"/>
  <c r="K12" i="14"/>
  <c r="L12" i="14"/>
  <c r="M12" i="14"/>
  <c r="N12" i="14"/>
  <c r="O12" i="14"/>
  <c r="P12" i="14"/>
  <c r="Q12" i="14"/>
  <c r="R12" i="14"/>
  <c r="S12" i="14"/>
  <c r="T12" i="14"/>
  <c r="U12" i="14"/>
  <c r="V12" i="14"/>
  <c r="D12" i="64" s="1"/>
  <c r="W12" i="14"/>
  <c r="G12" i="64" s="1"/>
  <c r="X12" i="14"/>
  <c r="AW12" i="14"/>
  <c r="AX12" i="14"/>
  <c r="C13" i="14"/>
  <c r="D13" i="14"/>
  <c r="E13" i="14"/>
  <c r="F13" i="14"/>
  <c r="G13" i="14"/>
  <c r="H13" i="14"/>
  <c r="I13" i="14"/>
  <c r="J13" i="14"/>
  <c r="K13" i="14"/>
  <c r="L13" i="14"/>
  <c r="M13" i="14"/>
  <c r="N13" i="14"/>
  <c r="O13" i="14"/>
  <c r="P13" i="14"/>
  <c r="Q13" i="14"/>
  <c r="R13" i="14"/>
  <c r="S13" i="14"/>
  <c r="T13" i="14"/>
  <c r="U13" i="14"/>
  <c r="V13" i="14"/>
  <c r="D13" i="64" s="1"/>
  <c r="W13" i="14"/>
  <c r="G13" i="64" s="1"/>
  <c r="X13" i="14"/>
  <c r="AW13" i="14"/>
  <c r="AX13" i="14"/>
  <c r="C9" i="15"/>
  <c r="E9" i="58" s="1"/>
  <c r="K9" i="58" s="1"/>
  <c r="D9" i="15"/>
  <c r="D9" i="29" s="1"/>
  <c r="E9" i="15"/>
  <c r="G9" i="15"/>
  <c r="H9" i="15"/>
  <c r="I9" i="15"/>
  <c r="J9" i="15"/>
  <c r="AN9" i="15"/>
  <c r="AP9" i="15" s="1"/>
  <c r="AO9" i="15"/>
  <c r="C10" i="15"/>
  <c r="E10" i="85"/>
  <c r="D10" i="15"/>
  <c r="D10" i="29" s="1"/>
  <c r="E10" i="15"/>
  <c r="G10" i="15"/>
  <c r="H10" i="15"/>
  <c r="I10" i="15"/>
  <c r="J10" i="15"/>
  <c r="AN10" i="15"/>
  <c r="AO10" i="15"/>
  <c r="C11" i="15"/>
  <c r="E11" i="58" s="1"/>
  <c r="D11" i="15"/>
  <c r="E11" i="15"/>
  <c r="G11" i="15"/>
  <c r="H11" i="15"/>
  <c r="I11" i="15"/>
  <c r="J11" i="15"/>
  <c r="AN11" i="15"/>
  <c r="AO11" i="15"/>
  <c r="C12" i="15"/>
  <c r="E12" i="85" s="1"/>
  <c r="D12" i="15"/>
  <c r="D12" i="29" s="1"/>
  <c r="E12" i="15"/>
  <c r="G12" i="15"/>
  <c r="H12" i="15"/>
  <c r="I12" i="15"/>
  <c r="J12" i="15"/>
  <c r="AN12" i="15"/>
  <c r="AP12" i="15" s="1"/>
  <c r="AO12" i="15"/>
  <c r="C13" i="15"/>
  <c r="C13" i="29" s="1"/>
  <c r="E13" i="29" s="1"/>
  <c r="G13" i="29" s="1"/>
  <c r="D13" i="15"/>
  <c r="E13" i="15"/>
  <c r="G13" i="15"/>
  <c r="H13" i="15"/>
  <c r="I13" i="15"/>
  <c r="J13" i="15"/>
  <c r="AN13" i="15"/>
  <c r="AO13" i="15"/>
  <c r="C11" i="43"/>
  <c r="D11" i="43"/>
  <c r="E11" i="43"/>
  <c r="F11" i="43"/>
  <c r="G11" i="43"/>
  <c r="H11" i="43"/>
  <c r="I11" i="43"/>
  <c r="J11" i="43"/>
  <c r="K11" i="43"/>
  <c r="L11" i="43"/>
  <c r="M11" i="43"/>
  <c r="N11" i="43"/>
  <c r="O11" i="43"/>
  <c r="P11" i="43"/>
  <c r="Q11" i="43"/>
  <c r="R11" i="43"/>
  <c r="S11" i="43"/>
  <c r="T11" i="43"/>
  <c r="C12" i="43"/>
  <c r="D12" i="43"/>
  <c r="E12" i="43"/>
  <c r="F12" i="43"/>
  <c r="G12" i="43"/>
  <c r="H12" i="43"/>
  <c r="I12" i="43"/>
  <c r="J12" i="43"/>
  <c r="K12" i="43"/>
  <c r="L12" i="43"/>
  <c r="M12" i="43"/>
  <c r="N12" i="43"/>
  <c r="O12" i="43"/>
  <c r="P12" i="43"/>
  <c r="Q12" i="43"/>
  <c r="R12" i="43"/>
  <c r="S12" i="43"/>
  <c r="T12" i="43"/>
  <c r="C13" i="43"/>
  <c r="D13" i="43"/>
  <c r="E13" i="43"/>
  <c r="F13" i="43"/>
  <c r="G13" i="43"/>
  <c r="H13" i="43"/>
  <c r="I13" i="43"/>
  <c r="J13" i="43"/>
  <c r="K13" i="43"/>
  <c r="L13" i="43"/>
  <c r="M13" i="43"/>
  <c r="N13" i="43"/>
  <c r="O13" i="43"/>
  <c r="P13" i="43"/>
  <c r="Q13" i="43"/>
  <c r="R13" i="43"/>
  <c r="S13" i="43"/>
  <c r="T13" i="43"/>
  <c r="C14" i="43"/>
  <c r="D14" i="43"/>
  <c r="E14" i="43"/>
  <c r="F14" i="43"/>
  <c r="G14" i="43"/>
  <c r="H14" i="43"/>
  <c r="I14" i="43"/>
  <c r="J14" i="43"/>
  <c r="K14" i="43"/>
  <c r="L14" i="43"/>
  <c r="M14" i="43"/>
  <c r="N14" i="43"/>
  <c r="O14" i="43"/>
  <c r="W14" i="43" s="1"/>
  <c r="P14" i="43"/>
  <c r="X14" i="43" s="1"/>
  <c r="Q14" i="43"/>
  <c r="R14" i="43"/>
  <c r="S14" i="43"/>
  <c r="T14" i="43"/>
  <c r="C15" i="43"/>
  <c r="D15" i="43"/>
  <c r="E15" i="43"/>
  <c r="F15" i="43"/>
  <c r="G15" i="43"/>
  <c r="H15" i="43"/>
  <c r="I15" i="43"/>
  <c r="J15" i="43"/>
  <c r="K15" i="43"/>
  <c r="L15" i="43"/>
  <c r="M15" i="43"/>
  <c r="N15" i="43"/>
  <c r="O15" i="43"/>
  <c r="P15" i="43"/>
  <c r="Q15" i="43"/>
  <c r="R15" i="43"/>
  <c r="S15" i="43"/>
  <c r="T15" i="43"/>
  <c r="AU9" i="18"/>
  <c r="L11" i="32" s="1"/>
  <c r="AV9" i="18"/>
  <c r="X11" i="32" s="1"/>
  <c r="AU10" i="18"/>
  <c r="L12" i="32" s="1"/>
  <c r="AV10" i="18"/>
  <c r="X12" i="32" s="1"/>
  <c r="AU11" i="18"/>
  <c r="AV11" i="18"/>
  <c r="X13" i="32" s="1"/>
  <c r="AU12" i="18"/>
  <c r="AV12" i="18"/>
  <c r="X14" i="32"/>
  <c r="AU13" i="18"/>
  <c r="AV13" i="18"/>
  <c r="X15" i="32"/>
  <c r="F10" i="30"/>
  <c r="K10" i="30"/>
  <c r="F11" i="30"/>
  <c r="K11" i="30"/>
  <c r="K13" i="30"/>
  <c r="F14" i="30"/>
  <c r="K14" i="30"/>
  <c r="AA9" i="5"/>
  <c r="E10" i="30" s="1"/>
  <c r="AB9" i="5"/>
  <c r="J10" i="30" s="1"/>
  <c r="AA10" i="5"/>
  <c r="E11" i="30" s="1"/>
  <c r="E24" i="30" s="1"/>
  <c r="AB10" i="5"/>
  <c r="J11" i="30" s="1"/>
  <c r="AA11" i="5"/>
  <c r="E12" i="30" s="1"/>
  <c r="AB11" i="5"/>
  <c r="J12" i="30" s="1"/>
  <c r="AA12" i="5"/>
  <c r="E13" i="30"/>
  <c r="AB12" i="5"/>
  <c r="J13" i="30" s="1"/>
  <c r="AA13" i="5"/>
  <c r="E14" i="30" s="1"/>
  <c r="AB13" i="5"/>
  <c r="J14" i="30" s="1"/>
  <c r="W9" i="6"/>
  <c r="D10" i="30"/>
  <c r="X9" i="6"/>
  <c r="I10" i="30" s="1"/>
  <c r="W10" i="6"/>
  <c r="D11" i="30" s="1"/>
  <c r="X10" i="6"/>
  <c r="I11" i="30" s="1"/>
  <c r="W11" i="6"/>
  <c r="D12" i="30" s="1"/>
  <c r="X11" i="6"/>
  <c r="I12" i="30" s="1"/>
  <c r="W12" i="6"/>
  <c r="D13" i="30" s="1"/>
  <c r="X12" i="6"/>
  <c r="W13" i="6"/>
  <c r="D14" i="30" s="1"/>
  <c r="X13" i="6"/>
  <c r="I14" i="30" s="1"/>
  <c r="U10" i="7"/>
  <c r="E9" i="31"/>
  <c r="V10" i="7"/>
  <c r="U11" i="7"/>
  <c r="V11" i="7"/>
  <c r="U12" i="7"/>
  <c r="E11" i="31" s="1"/>
  <c r="V12" i="7"/>
  <c r="U13" i="7"/>
  <c r="V13" i="7"/>
  <c r="U14" i="7"/>
  <c r="E13" i="33" s="1"/>
  <c r="V14" i="7"/>
  <c r="U10" i="8"/>
  <c r="V10" i="8"/>
  <c r="U11" i="8"/>
  <c r="D10" i="44" s="1"/>
  <c r="V11" i="8"/>
  <c r="U12" i="8"/>
  <c r="V12" i="8"/>
  <c r="D11" i="33" s="1"/>
  <c r="U13" i="8"/>
  <c r="V13" i="8"/>
  <c r="D12" i="31" s="1"/>
  <c r="U14" i="8"/>
  <c r="D13" i="31" s="1"/>
  <c r="V14" i="8"/>
  <c r="T18" i="9"/>
  <c r="E9" i="44" s="1"/>
  <c r="T19" i="9"/>
  <c r="H10" i="33"/>
  <c r="T20" i="9"/>
  <c r="F11" i="48" s="1"/>
  <c r="T21" i="9"/>
  <c r="F12" i="48" s="1"/>
  <c r="T22" i="9"/>
  <c r="F13" i="48" s="1"/>
  <c r="B6" i="68"/>
  <c r="B5" i="68"/>
  <c r="AJ23" i="14"/>
  <c r="I6" i="14"/>
  <c r="I7" i="14"/>
  <c r="I8" i="14"/>
  <c r="I14" i="14"/>
  <c r="I15" i="14"/>
  <c r="I16" i="14"/>
  <c r="I17" i="14"/>
  <c r="I18" i="14"/>
  <c r="I19" i="14"/>
  <c r="I20" i="14"/>
  <c r="I21" i="14"/>
  <c r="I22" i="14"/>
  <c r="AG23" i="14"/>
  <c r="F16" i="85"/>
  <c r="D18" i="32"/>
  <c r="E18" i="32"/>
  <c r="F18" i="32"/>
  <c r="G18" i="32"/>
  <c r="H18" i="32"/>
  <c r="I18" i="32"/>
  <c r="J18" i="32"/>
  <c r="P18" i="32"/>
  <c r="Q18" i="32"/>
  <c r="R18" i="32"/>
  <c r="S18" i="32"/>
  <c r="T18" i="32"/>
  <c r="U18" i="32"/>
  <c r="V18" i="32"/>
  <c r="C16" i="14"/>
  <c r="D16" i="14"/>
  <c r="E16" i="14"/>
  <c r="F16" i="14"/>
  <c r="G16" i="14"/>
  <c r="H16" i="14"/>
  <c r="J16" i="14"/>
  <c r="K16" i="14"/>
  <c r="L16" i="14"/>
  <c r="M16" i="14"/>
  <c r="N16" i="14"/>
  <c r="O16" i="14"/>
  <c r="P16" i="14"/>
  <c r="Q16" i="14"/>
  <c r="R16" i="14"/>
  <c r="S16" i="14"/>
  <c r="T16" i="14"/>
  <c r="U16" i="14"/>
  <c r="V16" i="14"/>
  <c r="D16" i="64" s="1"/>
  <c r="W16" i="14"/>
  <c r="G16" i="64" s="1"/>
  <c r="X16" i="14"/>
  <c r="AW16" i="14"/>
  <c r="AX16" i="14"/>
  <c r="C16" i="15"/>
  <c r="E16" i="85" s="1"/>
  <c r="D16" i="15"/>
  <c r="E16" i="15"/>
  <c r="G16" i="15"/>
  <c r="H16" i="15"/>
  <c r="I16" i="15"/>
  <c r="J16" i="15"/>
  <c r="AN16" i="15"/>
  <c r="AO16" i="15"/>
  <c r="C18" i="43"/>
  <c r="D18" i="43"/>
  <c r="E18" i="43"/>
  <c r="F18" i="43"/>
  <c r="G18" i="43"/>
  <c r="H18" i="43"/>
  <c r="I18" i="43"/>
  <c r="J18" i="43"/>
  <c r="K18" i="43"/>
  <c r="L18" i="43"/>
  <c r="M18" i="43"/>
  <c r="N18" i="43"/>
  <c r="O18" i="43"/>
  <c r="P18" i="43"/>
  <c r="X18" i="43" s="1"/>
  <c r="Q18" i="43"/>
  <c r="R18" i="43"/>
  <c r="S18" i="43"/>
  <c r="T18" i="43"/>
  <c r="AU16" i="18"/>
  <c r="AV16" i="18"/>
  <c r="X18" i="32" s="1"/>
  <c r="F17" i="30"/>
  <c r="K17" i="30"/>
  <c r="AA16" i="5"/>
  <c r="E17" i="30" s="1"/>
  <c r="AB16" i="5"/>
  <c r="J17" i="30" s="1"/>
  <c r="W16" i="6"/>
  <c r="D17" i="30" s="1"/>
  <c r="X16" i="6"/>
  <c r="I17" i="30" s="1"/>
  <c r="U17" i="7"/>
  <c r="E16" i="31" s="1"/>
  <c r="V17" i="7"/>
  <c r="U17" i="8"/>
  <c r="V17" i="8"/>
  <c r="L32" i="9"/>
  <c r="G15" i="48" s="1"/>
  <c r="M32" i="9"/>
  <c r="N32" i="9"/>
  <c r="O32" i="9"/>
  <c r="P32" i="9"/>
  <c r="Q32" i="9"/>
  <c r="G20" i="48"/>
  <c r="T25" i="9"/>
  <c r="H16" i="33" s="1"/>
  <c r="C16" i="2"/>
  <c r="C16" i="33" s="1"/>
  <c r="D16" i="2"/>
  <c r="E16" i="2"/>
  <c r="K16" i="2" s="1"/>
  <c r="F16" i="2"/>
  <c r="G16" i="2"/>
  <c r="H16" i="2"/>
  <c r="I16" i="2"/>
  <c r="J16" i="2"/>
  <c r="AI16" i="2"/>
  <c r="AJ16" i="2"/>
  <c r="G128" i="69"/>
  <c r="G128" i="71"/>
  <c r="I122" i="69"/>
  <c r="U8" i="8"/>
  <c r="D7" i="31" s="1"/>
  <c r="V8" i="8"/>
  <c r="U9" i="8"/>
  <c r="V9" i="8"/>
  <c r="U15" i="8"/>
  <c r="V15" i="8"/>
  <c r="U16" i="8"/>
  <c r="V16" i="8"/>
  <c r="D15" i="44"/>
  <c r="U18" i="8"/>
  <c r="V18" i="8"/>
  <c r="U19" i="8"/>
  <c r="V19" i="8"/>
  <c r="U20" i="8"/>
  <c r="V20" i="8"/>
  <c r="U21" i="8"/>
  <c r="D20" i="31"/>
  <c r="V21" i="8"/>
  <c r="U22" i="8"/>
  <c r="V22" i="8"/>
  <c r="U23" i="8"/>
  <c r="H22" i="48" s="1"/>
  <c r="V23" i="8"/>
  <c r="V7" i="8"/>
  <c r="U7" i="8"/>
  <c r="R24" i="8"/>
  <c r="Q24" i="8"/>
  <c r="AN8" i="15"/>
  <c r="AO8" i="15"/>
  <c r="AO7" i="15"/>
  <c r="AN7" i="15"/>
  <c r="AP7" i="15" s="1"/>
  <c r="AN6" i="15"/>
  <c r="AO6" i="15"/>
  <c r="AN14" i="15"/>
  <c r="AO14" i="15"/>
  <c r="AP14" i="15" s="1"/>
  <c r="AN15" i="15"/>
  <c r="AO15" i="15"/>
  <c r="AN17" i="15"/>
  <c r="AO17" i="15"/>
  <c r="AN18" i="15"/>
  <c r="AO18" i="15"/>
  <c r="AN19" i="15"/>
  <c r="AO19" i="15"/>
  <c r="AP19" i="15" s="1"/>
  <c r="AN20" i="15"/>
  <c r="AO20" i="15"/>
  <c r="AN21" i="15"/>
  <c r="AO21" i="15"/>
  <c r="AN22" i="15"/>
  <c r="AO22" i="15"/>
  <c r="AI10" i="2"/>
  <c r="AJ10" i="2"/>
  <c r="AI11" i="2"/>
  <c r="AJ11" i="2"/>
  <c r="AU6" i="18"/>
  <c r="L8" i="32" s="1"/>
  <c r="AU7" i="18"/>
  <c r="L9" i="32" s="1"/>
  <c r="AU8" i="18"/>
  <c r="AU14" i="18"/>
  <c r="AU15" i="18"/>
  <c r="L17" i="32" s="1"/>
  <c r="AU17" i="18"/>
  <c r="L19" i="32" s="1"/>
  <c r="AU18" i="18"/>
  <c r="AU19" i="18"/>
  <c r="L21" i="32" s="1"/>
  <c r="AU20" i="18"/>
  <c r="AU21" i="18"/>
  <c r="L23" i="32" s="1"/>
  <c r="AU22" i="18"/>
  <c r="L24" i="32" s="1"/>
  <c r="AV6" i="18"/>
  <c r="X8" i="32" s="1"/>
  <c r="AV7" i="18"/>
  <c r="AV8" i="18"/>
  <c r="AV14" i="18"/>
  <c r="X16" i="32" s="1"/>
  <c r="AV15" i="18"/>
  <c r="X17" i="32" s="1"/>
  <c r="AV17" i="18"/>
  <c r="X19" i="32" s="1"/>
  <c r="AV18" i="18"/>
  <c r="AV19" i="18"/>
  <c r="AV20" i="18"/>
  <c r="X22" i="32" s="1"/>
  <c r="AV21" i="18"/>
  <c r="X23" i="32" s="1"/>
  <c r="AV22" i="18"/>
  <c r="X24" i="32" s="1"/>
  <c r="I134" i="69"/>
  <c r="G134" i="69" s="1"/>
  <c r="I131" i="69"/>
  <c r="I134" i="71"/>
  <c r="G134" i="71" s="1"/>
  <c r="I131" i="71"/>
  <c r="G131" i="71" s="1"/>
  <c r="I122" i="71"/>
  <c r="G122" i="71"/>
  <c r="U8" i="7"/>
  <c r="U9" i="7"/>
  <c r="E8" i="31" s="1"/>
  <c r="U15" i="7"/>
  <c r="U16" i="7"/>
  <c r="U18" i="7"/>
  <c r="E17" i="33"/>
  <c r="U19" i="7"/>
  <c r="U20" i="7"/>
  <c r="U21" i="7"/>
  <c r="U22" i="7"/>
  <c r="U23" i="7"/>
  <c r="V8" i="7"/>
  <c r="V9" i="7"/>
  <c r="V15" i="7"/>
  <c r="V16" i="7"/>
  <c r="E15" i="31" s="1"/>
  <c r="V18" i="7"/>
  <c r="V19" i="7"/>
  <c r="V20" i="7"/>
  <c r="E19" i="33" s="1"/>
  <c r="V21" i="7"/>
  <c r="V22" i="7"/>
  <c r="V23" i="7"/>
  <c r="V7" i="7"/>
  <c r="U7" i="7"/>
  <c r="F201" i="69"/>
  <c r="AI17" i="2"/>
  <c r="AJ17" i="2"/>
  <c r="AI18" i="2"/>
  <c r="AT8" i="113" s="1"/>
  <c r="AJ18" i="2"/>
  <c r="AU8" i="113" s="1"/>
  <c r="AI19" i="2"/>
  <c r="AJ19" i="2"/>
  <c r="AU9" i="113" s="1"/>
  <c r="AI20" i="2"/>
  <c r="AT10" i="113" s="1"/>
  <c r="AJ20" i="2"/>
  <c r="A1" i="2"/>
  <c r="H165" i="71"/>
  <c r="J166" i="69"/>
  <c r="H166" i="69"/>
  <c r="J165" i="69"/>
  <c r="H165" i="69"/>
  <c r="J164" i="69"/>
  <c r="H164" i="69"/>
  <c r="J163" i="69"/>
  <c r="H163" i="69"/>
  <c r="J162" i="69"/>
  <c r="H162" i="69"/>
  <c r="J166" i="71"/>
  <c r="H166" i="71"/>
  <c r="J165" i="71"/>
  <c r="J164" i="71"/>
  <c r="H164" i="71"/>
  <c r="J163" i="71"/>
  <c r="H163" i="71"/>
  <c r="J162" i="71"/>
  <c r="H162" i="71"/>
  <c r="G159" i="69"/>
  <c r="G158" i="69"/>
  <c r="G157" i="69"/>
  <c r="G156" i="69"/>
  <c r="G155" i="69"/>
  <c r="G154" i="69"/>
  <c r="G153" i="69"/>
  <c r="G152" i="69"/>
  <c r="G151" i="69"/>
  <c r="G147" i="69"/>
  <c r="G146" i="69"/>
  <c r="G145" i="69"/>
  <c r="G144" i="69"/>
  <c r="G143" i="69"/>
  <c r="G142" i="69"/>
  <c r="G141" i="69"/>
  <c r="G140" i="69"/>
  <c r="G139" i="69"/>
  <c r="G138" i="69"/>
  <c r="G159" i="71"/>
  <c r="G158" i="71"/>
  <c r="G157" i="71"/>
  <c r="G156" i="71"/>
  <c r="G155" i="71"/>
  <c r="G154" i="71"/>
  <c r="G153" i="71"/>
  <c r="G152" i="71"/>
  <c r="G151" i="71"/>
  <c r="G147" i="71"/>
  <c r="G146" i="71"/>
  <c r="G145" i="71"/>
  <c r="G144" i="71"/>
  <c r="G143" i="71"/>
  <c r="G142" i="71"/>
  <c r="G141" i="71"/>
  <c r="G140" i="71"/>
  <c r="G139" i="71"/>
  <c r="G138" i="71"/>
  <c r="E17" i="2"/>
  <c r="G17" i="2"/>
  <c r="I17" i="2"/>
  <c r="F17" i="2"/>
  <c r="H17" i="2"/>
  <c r="J17" i="2"/>
  <c r="E18" i="2"/>
  <c r="G18" i="2"/>
  <c r="I18" i="2"/>
  <c r="F18" i="2"/>
  <c r="H18" i="2"/>
  <c r="J18" i="2"/>
  <c r="E19" i="2"/>
  <c r="G19" i="2"/>
  <c r="I19" i="2"/>
  <c r="F19" i="2"/>
  <c r="H19" i="2"/>
  <c r="J19" i="2"/>
  <c r="E20" i="2"/>
  <c r="G20" i="2"/>
  <c r="I20" i="2"/>
  <c r="F20" i="2"/>
  <c r="H20" i="2"/>
  <c r="J20" i="2"/>
  <c r="T6" i="14"/>
  <c r="U6" i="14"/>
  <c r="T7" i="14"/>
  <c r="U7" i="14"/>
  <c r="T8" i="14"/>
  <c r="U8" i="14"/>
  <c r="T14" i="14"/>
  <c r="U14" i="14"/>
  <c r="T15" i="14"/>
  <c r="U15" i="14"/>
  <c r="T17" i="14"/>
  <c r="U17" i="14"/>
  <c r="T18" i="14"/>
  <c r="U18" i="14"/>
  <c r="T19" i="14"/>
  <c r="U19" i="14"/>
  <c r="T20" i="14"/>
  <c r="U20" i="14"/>
  <c r="T21" i="14"/>
  <c r="U21" i="14"/>
  <c r="T22" i="14"/>
  <c r="U22" i="14"/>
  <c r="AR23" i="14"/>
  <c r="AS23" i="14"/>
  <c r="T24" i="7"/>
  <c r="S24" i="7"/>
  <c r="AE23" i="15"/>
  <c r="J52" i="69"/>
  <c r="H52" i="69"/>
  <c r="J49" i="69"/>
  <c r="H49" i="69"/>
  <c r="J47" i="69"/>
  <c r="H47" i="69"/>
  <c r="J52" i="71"/>
  <c r="H52" i="71"/>
  <c r="J49" i="71"/>
  <c r="H49" i="71"/>
  <c r="J47" i="71"/>
  <c r="H47" i="71"/>
  <c r="AI4" i="2"/>
  <c r="AA4" i="2"/>
  <c r="G14" i="15"/>
  <c r="G15" i="15"/>
  <c r="G17" i="15"/>
  <c r="G18" i="15"/>
  <c r="G19" i="15"/>
  <c r="G20" i="15"/>
  <c r="G21" i="15"/>
  <c r="G22" i="15"/>
  <c r="G7" i="15"/>
  <c r="G8" i="15"/>
  <c r="G6" i="15"/>
  <c r="AF23" i="15"/>
  <c r="H104" i="71"/>
  <c r="E6" i="2"/>
  <c r="C22" i="15"/>
  <c r="E22" i="85" s="1"/>
  <c r="C21" i="15"/>
  <c r="C20" i="15"/>
  <c r="E20" i="85" s="1"/>
  <c r="C19" i="15"/>
  <c r="E19" i="85" s="1"/>
  <c r="C18" i="15"/>
  <c r="D18" i="45" s="1"/>
  <c r="C17" i="15"/>
  <c r="F17" i="44" s="1"/>
  <c r="C15" i="15"/>
  <c r="D15" i="45" s="1"/>
  <c r="C14" i="15"/>
  <c r="C8" i="15"/>
  <c r="C7" i="15"/>
  <c r="C7" i="29" s="1"/>
  <c r="E7" i="29" s="1"/>
  <c r="C6" i="15"/>
  <c r="E6" i="58" s="1"/>
  <c r="D6" i="15"/>
  <c r="D6" i="29" s="1"/>
  <c r="D8" i="15"/>
  <c r="D8" i="29" s="1"/>
  <c r="J7" i="14"/>
  <c r="J8" i="14"/>
  <c r="J14" i="14"/>
  <c r="J15" i="14"/>
  <c r="J17" i="14"/>
  <c r="J18" i="14"/>
  <c r="J19" i="14"/>
  <c r="J20" i="14"/>
  <c r="J21" i="14"/>
  <c r="J22" i="14"/>
  <c r="J6" i="14"/>
  <c r="AH23" i="14"/>
  <c r="A7" i="68"/>
  <c r="A14" i="68"/>
  <c r="F22" i="85"/>
  <c r="F21" i="85"/>
  <c r="F20" i="85"/>
  <c r="F19" i="85"/>
  <c r="F18" i="85"/>
  <c r="F17" i="85"/>
  <c r="F15" i="85"/>
  <c r="F14" i="85"/>
  <c r="F13" i="85"/>
  <c r="F8" i="85"/>
  <c r="F7" i="85"/>
  <c r="F6" i="85"/>
  <c r="C13" i="35"/>
  <c r="C14" i="35"/>
  <c r="C15" i="35"/>
  <c r="C16" i="35"/>
  <c r="B5" i="35"/>
  <c r="B6" i="35"/>
  <c r="B7" i="35"/>
  <c r="C7" i="35"/>
  <c r="B20" i="68"/>
  <c r="A13" i="68"/>
  <c r="B13" i="68"/>
  <c r="B14" i="68"/>
  <c r="B6" i="85"/>
  <c r="A6" i="85"/>
  <c r="G113" i="71"/>
  <c r="G110" i="71"/>
  <c r="G107" i="71"/>
  <c r="G113" i="69"/>
  <c r="G110" i="69"/>
  <c r="G107" i="69"/>
  <c r="J8" i="11"/>
  <c r="I8" i="11"/>
  <c r="H8" i="11"/>
  <c r="G8" i="11"/>
  <c r="F8" i="11"/>
  <c r="E8" i="11"/>
  <c r="D8" i="11"/>
  <c r="C8" i="11"/>
  <c r="J7" i="11"/>
  <c r="I7" i="11"/>
  <c r="H7" i="11"/>
  <c r="G7" i="11"/>
  <c r="F7" i="11"/>
  <c r="E7" i="11"/>
  <c r="D7" i="11"/>
  <c r="C7" i="11"/>
  <c r="J6" i="11"/>
  <c r="I6" i="11"/>
  <c r="H6" i="11"/>
  <c r="G6" i="11"/>
  <c r="F6" i="11"/>
  <c r="E6" i="11"/>
  <c r="D6" i="11"/>
  <c r="D6" i="73" s="1"/>
  <c r="C6" i="11"/>
  <c r="C6" i="73" s="1"/>
  <c r="C29" i="23"/>
  <c r="C28" i="23"/>
  <c r="C27" i="23"/>
  <c r="C26" i="23"/>
  <c r="C25" i="23"/>
  <c r="C24" i="23"/>
  <c r="C23" i="23"/>
  <c r="C22" i="23"/>
  <c r="C21" i="23"/>
  <c r="C20" i="23"/>
  <c r="C19" i="23"/>
  <c r="C18" i="23"/>
  <c r="C17" i="23"/>
  <c r="C16" i="23"/>
  <c r="C15" i="23"/>
  <c r="C14" i="23"/>
  <c r="C11" i="23"/>
  <c r="C10" i="23"/>
  <c r="C9" i="23"/>
  <c r="C8" i="23"/>
  <c r="C7" i="23"/>
  <c r="C6" i="23"/>
  <c r="C5" i="23"/>
  <c r="C4" i="23"/>
  <c r="X22" i="14"/>
  <c r="W22" i="14"/>
  <c r="G22" i="64" s="1"/>
  <c r="V22" i="14"/>
  <c r="D22" i="64" s="1"/>
  <c r="S22" i="14"/>
  <c r="R22" i="14"/>
  <c r="Q22" i="14"/>
  <c r="P22" i="14"/>
  <c r="O22" i="14"/>
  <c r="N22" i="14"/>
  <c r="M22" i="14"/>
  <c r="L22" i="14"/>
  <c r="K22" i="14"/>
  <c r="H22" i="14"/>
  <c r="G22" i="14"/>
  <c r="F22" i="14"/>
  <c r="E22" i="14"/>
  <c r="D22" i="14"/>
  <c r="C22" i="14"/>
  <c r="X21" i="14"/>
  <c r="W21" i="14"/>
  <c r="G21" i="64"/>
  <c r="V21" i="14"/>
  <c r="D21" i="64"/>
  <c r="S21" i="14"/>
  <c r="R21" i="14"/>
  <c r="Q21" i="14"/>
  <c r="P21" i="14"/>
  <c r="O21" i="14"/>
  <c r="N21" i="14"/>
  <c r="M21" i="14"/>
  <c r="L21" i="14"/>
  <c r="K21" i="14"/>
  <c r="H21" i="14"/>
  <c r="G21" i="14"/>
  <c r="F21" i="14"/>
  <c r="E21" i="14"/>
  <c r="D21" i="14"/>
  <c r="Y21" i="14" s="1"/>
  <c r="C21" i="14"/>
  <c r="X20" i="14"/>
  <c r="W20" i="14"/>
  <c r="G20" i="64" s="1"/>
  <c r="V20" i="14"/>
  <c r="D20" i="64" s="1"/>
  <c r="S20" i="14"/>
  <c r="R20" i="14"/>
  <c r="Q20" i="14"/>
  <c r="P20" i="14"/>
  <c r="O20" i="14"/>
  <c r="N20" i="14"/>
  <c r="M20" i="14"/>
  <c r="L20" i="14"/>
  <c r="K20" i="14"/>
  <c r="H20" i="14"/>
  <c r="G20" i="14"/>
  <c r="F20" i="14"/>
  <c r="E20" i="14"/>
  <c r="D20" i="14"/>
  <c r="C20" i="14"/>
  <c r="X19" i="14"/>
  <c r="W19" i="14"/>
  <c r="G19" i="64" s="1"/>
  <c r="V19" i="14"/>
  <c r="D19" i="64"/>
  <c r="S19" i="14"/>
  <c r="R19" i="14"/>
  <c r="Q19" i="14"/>
  <c r="P19" i="14"/>
  <c r="O19" i="14"/>
  <c r="N19" i="14"/>
  <c r="M19" i="14"/>
  <c r="L19" i="14"/>
  <c r="K19" i="14"/>
  <c r="H19" i="14"/>
  <c r="G19" i="14"/>
  <c r="F19" i="14"/>
  <c r="E19" i="14"/>
  <c r="D19" i="14"/>
  <c r="C19" i="14"/>
  <c r="X18" i="14"/>
  <c r="W18" i="14"/>
  <c r="G18" i="64" s="1"/>
  <c r="V18" i="14"/>
  <c r="D18" i="64" s="1"/>
  <c r="S18" i="14"/>
  <c r="R18" i="14"/>
  <c r="Q18" i="14"/>
  <c r="P18" i="14"/>
  <c r="O18" i="14"/>
  <c r="N18" i="14"/>
  <c r="M18" i="14"/>
  <c r="L18" i="14"/>
  <c r="K18" i="14"/>
  <c r="H18" i="14"/>
  <c r="G18" i="14"/>
  <c r="F18" i="14"/>
  <c r="E18" i="14"/>
  <c r="D18" i="14"/>
  <c r="C18" i="14"/>
  <c r="X17" i="14"/>
  <c r="W17" i="14"/>
  <c r="G17" i="64" s="1"/>
  <c r="V17" i="14"/>
  <c r="D17" i="64"/>
  <c r="S17" i="14"/>
  <c r="R17" i="14"/>
  <c r="Q17" i="14"/>
  <c r="P17" i="14"/>
  <c r="O17" i="14"/>
  <c r="N17" i="14"/>
  <c r="M17" i="14"/>
  <c r="L17" i="14"/>
  <c r="K17" i="14"/>
  <c r="H17" i="14"/>
  <c r="G17" i="14"/>
  <c r="F17" i="14"/>
  <c r="Y17" i="14" s="1"/>
  <c r="E17" i="14"/>
  <c r="D17" i="14"/>
  <c r="C17" i="14"/>
  <c r="X15" i="14"/>
  <c r="W15" i="14"/>
  <c r="G15" i="64" s="1"/>
  <c r="V15" i="14"/>
  <c r="D15" i="64" s="1"/>
  <c r="S15" i="14"/>
  <c r="R15" i="14"/>
  <c r="Q15" i="14"/>
  <c r="P15" i="14"/>
  <c r="O15" i="14"/>
  <c r="N15" i="14"/>
  <c r="M15" i="14"/>
  <c r="L15" i="14"/>
  <c r="K15" i="14"/>
  <c r="H15" i="14"/>
  <c r="Y15" i="14" s="1"/>
  <c r="G15" i="14"/>
  <c r="F15" i="14"/>
  <c r="E15" i="14"/>
  <c r="D15" i="14"/>
  <c r="C15" i="14"/>
  <c r="X14" i="14"/>
  <c r="W14" i="14"/>
  <c r="G14" i="64"/>
  <c r="V14" i="14"/>
  <c r="D14" i="64" s="1"/>
  <c r="S14" i="14"/>
  <c r="R14" i="14"/>
  <c r="Q14" i="14"/>
  <c r="P14" i="14"/>
  <c r="O14" i="14"/>
  <c r="N14" i="14"/>
  <c r="M14" i="14"/>
  <c r="L14" i="14"/>
  <c r="K14" i="14"/>
  <c r="H14" i="14"/>
  <c r="G14" i="14"/>
  <c r="F14" i="14"/>
  <c r="E14" i="14"/>
  <c r="D14" i="14"/>
  <c r="C14" i="14"/>
  <c r="X8" i="14"/>
  <c r="W8" i="14"/>
  <c r="G8" i="64" s="1"/>
  <c r="V8" i="14"/>
  <c r="D8" i="64" s="1"/>
  <c r="S8" i="14"/>
  <c r="R8" i="14"/>
  <c r="Q8" i="14"/>
  <c r="P8" i="14"/>
  <c r="O8" i="14"/>
  <c r="N8" i="14"/>
  <c r="M8" i="14"/>
  <c r="L8" i="14"/>
  <c r="K8" i="14"/>
  <c r="H8" i="14"/>
  <c r="G8" i="14"/>
  <c r="F8" i="14"/>
  <c r="E8" i="14"/>
  <c r="D8" i="14"/>
  <c r="C8" i="14"/>
  <c r="X7" i="14"/>
  <c r="W7" i="14"/>
  <c r="V7" i="14"/>
  <c r="D7" i="64" s="1"/>
  <c r="S7" i="14"/>
  <c r="R7" i="14"/>
  <c r="Q7" i="14"/>
  <c r="P7" i="14"/>
  <c r="O7" i="14"/>
  <c r="N7" i="14"/>
  <c r="M7" i="14"/>
  <c r="L7" i="14"/>
  <c r="K7" i="14"/>
  <c r="H7" i="14"/>
  <c r="G7" i="14"/>
  <c r="F7" i="14"/>
  <c r="E7" i="14"/>
  <c r="D7" i="14"/>
  <c r="C7" i="14"/>
  <c r="X6" i="14"/>
  <c r="W6" i="14"/>
  <c r="G6" i="64"/>
  <c r="V6" i="14"/>
  <c r="D6" i="64" s="1"/>
  <c r="S6" i="14"/>
  <c r="R6" i="14"/>
  <c r="Q6" i="14"/>
  <c r="P6" i="14"/>
  <c r="O6" i="14"/>
  <c r="N6" i="14"/>
  <c r="M6" i="14"/>
  <c r="L6" i="14"/>
  <c r="K6" i="14"/>
  <c r="H6" i="14"/>
  <c r="G6" i="14"/>
  <c r="F6" i="14"/>
  <c r="E6" i="14"/>
  <c r="D6" i="14"/>
  <c r="C6" i="14"/>
  <c r="AV23" i="14"/>
  <c r="AU23" i="14"/>
  <c r="AT23" i="14"/>
  <c r="AQ23" i="14"/>
  <c r="AP23" i="14"/>
  <c r="AO23" i="14"/>
  <c r="AN23" i="14"/>
  <c r="AM23" i="14"/>
  <c r="AL23" i="14"/>
  <c r="AK23" i="14"/>
  <c r="AI23" i="14"/>
  <c r="AF23" i="14"/>
  <c r="AE23" i="14"/>
  <c r="AD23" i="14"/>
  <c r="AC23" i="14"/>
  <c r="AB23" i="14"/>
  <c r="AA23" i="14"/>
  <c r="AX22" i="14"/>
  <c r="AW22" i="14"/>
  <c r="AX21" i="14"/>
  <c r="AW21" i="14"/>
  <c r="AX20" i="14"/>
  <c r="AW20" i="14"/>
  <c r="AX19" i="14"/>
  <c r="AW19" i="14"/>
  <c r="AX18" i="14"/>
  <c r="AW18" i="14"/>
  <c r="AX17" i="14"/>
  <c r="AW17" i="14"/>
  <c r="AX15" i="14"/>
  <c r="AW15" i="14"/>
  <c r="AX14" i="14"/>
  <c r="AW14" i="14"/>
  <c r="AX8" i="14"/>
  <c r="AW8" i="14"/>
  <c r="AX7" i="14"/>
  <c r="AW7" i="14"/>
  <c r="AX6" i="14"/>
  <c r="AW6" i="14"/>
  <c r="J22" i="15"/>
  <c r="I22" i="15"/>
  <c r="H22" i="15"/>
  <c r="E22" i="15"/>
  <c r="D22" i="15"/>
  <c r="J21" i="15"/>
  <c r="I21" i="15"/>
  <c r="H21" i="15"/>
  <c r="E21" i="15"/>
  <c r="D21" i="15"/>
  <c r="J20" i="15"/>
  <c r="I20" i="15"/>
  <c r="H20" i="15"/>
  <c r="E20" i="15"/>
  <c r="D20" i="15"/>
  <c r="D20" i="29"/>
  <c r="J19" i="15"/>
  <c r="I19" i="15"/>
  <c r="H19" i="15"/>
  <c r="E19" i="15"/>
  <c r="D19" i="15"/>
  <c r="J18" i="15"/>
  <c r="I18" i="15"/>
  <c r="H18" i="15"/>
  <c r="E18" i="15"/>
  <c r="D18" i="15"/>
  <c r="D18" i="29" s="1"/>
  <c r="J17" i="15"/>
  <c r="I17" i="15"/>
  <c r="H17" i="15"/>
  <c r="E17" i="15"/>
  <c r="D17" i="15"/>
  <c r="D17" i="29" s="1"/>
  <c r="J15" i="15"/>
  <c r="I15" i="15"/>
  <c r="H15" i="15"/>
  <c r="E15" i="15"/>
  <c r="D15" i="15"/>
  <c r="J14" i="15"/>
  <c r="I14" i="15"/>
  <c r="H14" i="15"/>
  <c r="E14" i="15"/>
  <c r="D14" i="15"/>
  <c r="D14" i="29" s="1"/>
  <c r="J8" i="15"/>
  <c r="I8" i="15"/>
  <c r="H8" i="15"/>
  <c r="E8" i="15"/>
  <c r="J7" i="15"/>
  <c r="I7" i="15"/>
  <c r="H7" i="15"/>
  <c r="E7" i="15"/>
  <c r="D7" i="15"/>
  <c r="D7" i="29" s="1"/>
  <c r="J6" i="15"/>
  <c r="I6" i="15"/>
  <c r="H6" i="15"/>
  <c r="E6" i="15"/>
  <c r="AH23" i="15"/>
  <c r="AG23" i="15"/>
  <c r="AC23" i="15"/>
  <c r="AB23" i="15"/>
  <c r="AA23" i="15"/>
  <c r="T24" i="43"/>
  <c r="S24" i="43"/>
  <c r="R24" i="43"/>
  <c r="Q24" i="43"/>
  <c r="P24" i="43"/>
  <c r="O24" i="43"/>
  <c r="N24" i="43"/>
  <c r="M24" i="43"/>
  <c r="L24" i="43"/>
  <c r="K24" i="43"/>
  <c r="J24" i="43"/>
  <c r="I24" i="43"/>
  <c r="H24" i="43"/>
  <c r="G24" i="43"/>
  <c r="F24" i="43"/>
  <c r="E24" i="43"/>
  <c r="D24" i="43"/>
  <c r="C24" i="43"/>
  <c r="T23" i="43"/>
  <c r="S23" i="43"/>
  <c r="R23" i="43"/>
  <c r="Q23" i="43"/>
  <c r="P23" i="43"/>
  <c r="O23" i="43"/>
  <c r="N23" i="43"/>
  <c r="M23" i="43"/>
  <c r="L23" i="43"/>
  <c r="K23" i="43"/>
  <c r="J23" i="43"/>
  <c r="I23" i="43"/>
  <c r="H23" i="43"/>
  <c r="G23" i="43"/>
  <c r="C23" i="43"/>
  <c r="E23" i="43"/>
  <c r="F23" i="43"/>
  <c r="D23" i="43"/>
  <c r="T22" i="43"/>
  <c r="S22" i="43"/>
  <c r="R22" i="43"/>
  <c r="Q22" i="43"/>
  <c r="P22" i="43"/>
  <c r="O22" i="43"/>
  <c r="N22" i="43"/>
  <c r="M22" i="43"/>
  <c r="L22" i="43"/>
  <c r="K22" i="43"/>
  <c r="J22" i="43"/>
  <c r="I22" i="43"/>
  <c r="H22" i="43"/>
  <c r="G22" i="43"/>
  <c r="F22" i="43"/>
  <c r="E22" i="43"/>
  <c r="D22" i="43"/>
  <c r="C22" i="43"/>
  <c r="T21" i="43"/>
  <c r="S21" i="43"/>
  <c r="R21" i="43"/>
  <c r="Q21" i="43"/>
  <c r="P21" i="43"/>
  <c r="O21" i="43"/>
  <c r="N21" i="43"/>
  <c r="M21" i="43"/>
  <c r="L21" i="43"/>
  <c r="K21" i="43"/>
  <c r="J21" i="43"/>
  <c r="I21" i="43"/>
  <c r="H21" i="43"/>
  <c r="G21" i="43"/>
  <c r="F21" i="43"/>
  <c r="E21" i="43"/>
  <c r="D21" i="43"/>
  <c r="C21" i="43"/>
  <c r="T20" i="43"/>
  <c r="S20" i="43"/>
  <c r="R20" i="43"/>
  <c r="Q20" i="43"/>
  <c r="P20" i="43"/>
  <c r="O20" i="43"/>
  <c r="N20" i="43"/>
  <c r="M20" i="43"/>
  <c r="L20" i="43"/>
  <c r="K20" i="43"/>
  <c r="J20" i="43"/>
  <c r="I20" i="43"/>
  <c r="H20" i="43"/>
  <c r="G20" i="43"/>
  <c r="F20" i="43"/>
  <c r="E20" i="43"/>
  <c r="D20" i="43"/>
  <c r="C20" i="43"/>
  <c r="T19" i="43"/>
  <c r="S19" i="43"/>
  <c r="R19" i="43"/>
  <c r="Q19" i="43"/>
  <c r="P19" i="43"/>
  <c r="O19" i="43"/>
  <c r="N19" i="43"/>
  <c r="M19" i="43"/>
  <c r="L19" i="43"/>
  <c r="K19" i="43"/>
  <c r="J19" i="43"/>
  <c r="I19" i="43"/>
  <c r="H19" i="43"/>
  <c r="G19" i="43"/>
  <c r="F19" i="43"/>
  <c r="E19" i="43"/>
  <c r="D19" i="43"/>
  <c r="C19" i="43"/>
  <c r="T17" i="43"/>
  <c r="S17" i="43"/>
  <c r="R17" i="43"/>
  <c r="Q17" i="43"/>
  <c r="P17" i="43"/>
  <c r="O17" i="43"/>
  <c r="N17" i="43"/>
  <c r="M17" i="43"/>
  <c r="L17" i="43"/>
  <c r="K17" i="43"/>
  <c r="J17" i="43"/>
  <c r="I17" i="43"/>
  <c r="H17" i="43"/>
  <c r="G17" i="43"/>
  <c r="F17" i="43"/>
  <c r="E17" i="43"/>
  <c r="C17" i="43"/>
  <c r="D17" i="43"/>
  <c r="T16" i="43"/>
  <c r="S16" i="43"/>
  <c r="R16" i="43"/>
  <c r="Q16" i="43"/>
  <c r="P16" i="43"/>
  <c r="O16" i="43"/>
  <c r="N16" i="43"/>
  <c r="M16" i="43"/>
  <c r="L16" i="43"/>
  <c r="K16" i="43"/>
  <c r="J16" i="43"/>
  <c r="I16" i="43"/>
  <c r="H16" i="43"/>
  <c r="G16" i="43"/>
  <c r="F16" i="43"/>
  <c r="E16" i="43"/>
  <c r="D16" i="43"/>
  <c r="C16" i="43"/>
  <c r="T10" i="43"/>
  <c r="S10" i="43"/>
  <c r="R10" i="43"/>
  <c r="Q10" i="43"/>
  <c r="P10" i="43"/>
  <c r="O10" i="43"/>
  <c r="N10" i="43"/>
  <c r="M10" i="43"/>
  <c r="L10" i="43"/>
  <c r="K10" i="43"/>
  <c r="J10" i="43"/>
  <c r="I10" i="43"/>
  <c r="H10" i="43"/>
  <c r="G10" i="43"/>
  <c r="F10" i="43"/>
  <c r="E10" i="43"/>
  <c r="D10" i="43"/>
  <c r="C10" i="43"/>
  <c r="T9" i="43"/>
  <c r="S9" i="43"/>
  <c r="R9" i="43"/>
  <c r="Q9" i="43"/>
  <c r="P9" i="43"/>
  <c r="O9" i="43"/>
  <c r="N9" i="43"/>
  <c r="M9" i="43"/>
  <c r="L9" i="43"/>
  <c r="K9" i="43"/>
  <c r="J9" i="43"/>
  <c r="I9" i="43"/>
  <c r="H9" i="43"/>
  <c r="G9" i="43"/>
  <c r="F9" i="43"/>
  <c r="E9" i="43"/>
  <c r="D9" i="43"/>
  <c r="C9" i="43"/>
  <c r="T8" i="43"/>
  <c r="S8" i="43"/>
  <c r="R8" i="43"/>
  <c r="Q8" i="43"/>
  <c r="P8" i="43"/>
  <c r="O8" i="43"/>
  <c r="N8" i="43"/>
  <c r="M8" i="43"/>
  <c r="L8" i="43"/>
  <c r="K8" i="43"/>
  <c r="J8" i="43"/>
  <c r="I8" i="43"/>
  <c r="H8" i="43"/>
  <c r="G8" i="43"/>
  <c r="F8" i="43"/>
  <c r="E8" i="43"/>
  <c r="D8" i="43"/>
  <c r="C8" i="43"/>
  <c r="AP25" i="43"/>
  <c r="AO25" i="43"/>
  <c r="AN25" i="43"/>
  <c r="AM25" i="43"/>
  <c r="AL25" i="43"/>
  <c r="AK25" i="43"/>
  <c r="AJ25" i="43"/>
  <c r="AI25" i="43"/>
  <c r="AH25" i="43"/>
  <c r="AG25" i="43"/>
  <c r="AF25" i="43"/>
  <c r="AE25" i="43"/>
  <c r="AD25" i="43"/>
  <c r="AC25" i="43"/>
  <c r="AB25" i="43"/>
  <c r="AA25" i="43"/>
  <c r="J22" i="2"/>
  <c r="I22" i="2"/>
  <c r="H22" i="2"/>
  <c r="G22" i="2"/>
  <c r="F22" i="2"/>
  <c r="E22" i="2"/>
  <c r="D22" i="2"/>
  <c r="C22" i="2"/>
  <c r="C22" i="33" s="1"/>
  <c r="J21" i="2"/>
  <c r="I21" i="2"/>
  <c r="H21" i="2"/>
  <c r="G21" i="2"/>
  <c r="F21" i="2"/>
  <c r="E21" i="2"/>
  <c r="D21" i="2"/>
  <c r="C21" i="2"/>
  <c r="C21" i="33" s="1"/>
  <c r="G21" i="33" s="1"/>
  <c r="I21" i="33" s="1"/>
  <c r="D20" i="2"/>
  <c r="C20" i="31"/>
  <c r="C20" i="2"/>
  <c r="D19" i="2"/>
  <c r="C19" i="2"/>
  <c r="D18" i="2"/>
  <c r="C18" i="2"/>
  <c r="D17" i="2"/>
  <c r="C17" i="33" s="1"/>
  <c r="C17" i="2"/>
  <c r="C17" i="31" s="1"/>
  <c r="J15" i="2"/>
  <c r="I15" i="2"/>
  <c r="H15" i="2"/>
  <c r="F15" i="2"/>
  <c r="L15" i="2" s="1"/>
  <c r="G15" i="2"/>
  <c r="E15" i="2"/>
  <c r="D15" i="2"/>
  <c r="C15" i="2"/>
  <c r="J11" i="2"/>
  <c r="I11" i="2"/>
  <c r="H11" i="2"/>
  <c r="L11" i="2" s="1"/>
  <c r="G11" i="2"/>
  <c r="K11" i="2" s="1"/>
  <c r="F11" i="2"/>
  <c r="E11" i="2"/>
  <c r="D11" i="2"/>
  <c r="C11" i="2"/>
  <c r="J10" i="2"/>
  <c r="I10" i="2"/>
  <c r="H10" i="2"/>
  <c r="G10" i="2"/>
  <c r="F10" i="2"/>
  <c r="E10" i="2"/>
  <c r="K10" i="2" s="1"/>
  <c r="D10" i="2"/>
  <c r="C10" i="2"/>
  <c r="C10" i="33"/>
  <c r="J14" i="2"/>
  <c r="I14" i="2"/>
  <c r="H14" i="2"/>
  <c r="G14" i="2"/>
  <c r="E14" i="2"/>
  <c r="F14" i="2"/>
  <c r="D14" i="2"/>
  <c r="C14" i="2"/>
  <c r="J13" i="2"/>
  <c r="I13" i="2"/>
  <c r="H13" i="2"/>
  <c r="G13" i="2"/>
  <c r="F13" i="2"/>
  <c r="E13" i="2"/>
  <c r="D13" i="2"/>
  <c r="C13" i="2"/>
  <c r="J12" i="2"/>
  <c r="I12" i="2"/>
  <c r="H12" i="2"/>
  <c r="G12" i="2"/>
  <c r="F12" i="2"/>
  <c r="E12" i="2"/>
  <c r="D12" i="2"/>
  <c r="C12" i="2"/>
  <c r="C12" i="31" s="1"/>
  <c r="J9" i="2"/>
  <c r="I9" i="2"/>
  <c r="H9" i="2"/>
  <c r="G9" i="2"/>
  <c r="F9" i="2"/>
  <c r="E9" i="2"/>
  <c r="D9" i="2"/>
  <c r="C9" i="2"/>
  <c r="C9" i="33" s="1"/>
  <c r="J8" i="2"/>
  <c r="I8" i="2"/>
  <c r="H8" i="2"/>
  <c r="G8" i="2"/>
  <c r="F8" i="2"/>
  <c r="E8" i="2"/>
  <c r="D8" i="2"/>
  <c r="C8" i="2"/>
  <c r="C8" i="33" s="1"/>
  <c r="J7" i="2"/>
  <c r="I7" i="2"/>
  <c r="H7" i="2"/>
  <c r="G7" i="2"/>
  <c r="F7" i="2"/>
  <c r="E7" i="2"/>
  <c r="D7" i="2"/>
  <c r="C7" i="2"/>
  <c r="J6" i="2"/>
  <c r="I6" i="2"/>
  <c r="H6" i="2"/>
  <c r="G6" i="2"/>
  <c r="F6" i="2"/>
  <c r="D6" i="2"/>
  <c r="C6" i="2"/>
  <c r="C6" i="31" s="1"/>
  <c r="AH23" i="2"/>
  <c r="AG23" i="2"/>
  <c r="AF23" i="2"/>
  <c r="AE23" i="2"/>
  <c r="AD23" i="2"/>
  <c r="AC23" i="2"/>
  <c r="AB23" i="2"/>
  <c r="AA23" i="2"/>
  <c r="AJ22" i="2"/>
  <c r="AI22" i="2"/>
  <c r="AJ21" i="2"/>
  <c r="AK21" i="2"/>
  <c r="AI21" i="2"/>
  <c r="AJ15" i="2"/>
  <c r="AI15" i="2"/>
  <c r="AJ14" i="2"/>
  <c r="AI14" i="2"/>
  <c r="AK14" i="2" s="1"/>
  <c r="AJ13" i="2"/>
  <c r="AI13" i="2"/>
  <c r="AJ12" i="2"/>
  <c r="AI12" i="2"/>
  <c r="AJ9" i="2"/>
  <c r="AI9" i="2"/>
  <c r="AJ8" i="2"/>
  <c r="AI8" i="2"/>
  <c r="AK8" i="2" s="1"/>
  <c r="AJ7" i="2"/>
  <c r="AJ23" i="2" s="1"/>
  <c r="AI7" i="2"/>
  <c r="AJ6" i="2"/>
  <c r="AI6" i="2"/>
  <c r="G28" i="65"/>
  <c r="G31" i="65" s="1"/>
  <c r="K33" i="47"/>
  <c r="B6" i="73"/>
  <c r="B7" i="73"/>
  <c r="B8" i="73"/>
  <c r="B9" i="73"/>
  <c r="A6" i="73"/>
  <c r="A7" i="73"/>
  <c r="A8" i="73"/>
  <c r="A9" i="73"/>
  <c r="H8" i="73"/>
  <c r="G8" i="73"/>
  <c r="H7" i="73"/>
  <c r="G7" i="73"/>
  <c r="I7" i="73" s="1"/>
  <c r="H6" i="73"/>
  <c r="G6" i="73"/>
  <c r="K53" i="47"/>
  <c r="AB7" i="5"/>
  <c r="J8" i="30" s="1"/>
  <c r="K211" i="47"/>
  <c r="K252" i="69"/>
  <c r="B21" i="65"/>
  <c r="A3" i="32"/>
  <c r="A30" i="23"/>
  <c r="P24" i="7"/>
  <c r="O24" i="7"/>
  <c r="Q24" i="7"/>
  <c r="R24" i="7"/>
  <c r="M24" i="8"/>
  <c r="N24" i="8"/>
  <c r="K163" i="72"/>
  <c r="I162" i="72"/>
  <c r="C224" i="47" s="1"/>
  <c r="J161" i="72"/>
  <c r="H161" i="72"/>
  <c r="J159" i="72"/>
  <c r="H159" i="72"/>
  <c r="J157" i="72"/>
  <c r="H157" i="72"/>
  <c r="J155" i="72"/>
  <c r="H155" i="72"/>
  <c r="J153" i="72"/>
  <c r="H153" i="72"/>
  <c r="J151" i="72"/>
  <c r="H151" i="72"/>
  <c r="J149" i="72"/>
  <c r="H149" i="72"/>
  <c r="J147" i="72"/>
  <c r="H147" i="72"/>
  <c r="J145" i="72"/>
  <c r="H145" i="72"/>
  <c r="J143" i="72"/>
  <c r="H143" i="72"/>
  <c r="J141" i="72"/>
  <c r="H141" i="72"/>
  <c r="G138" i="72"/>
  <c r="J135" i="72"/>
  <c r="J129" i="72"/>
  <c r="H129" i="72"/>
  <c r="J127" i="72"/>
  <c r="H127" i="72"/>
  <c r="J125" i="72"/>
  <c r="H125" i="72"/>
  <c r="J123" i="72"/>
  <c r="H123" i="72"/>
  <c r="J121" i="72"/>
  <c r="H121" i="72"/>
  <c r="J119" i="72"/>
  <c r="H119" i="72"/>
  <c r="J117" i="72"/>
  <c r="H117" i="72"/>
  <c r="J115" i="72"/>
  <c r="H115" i="72"/>
  <c r="J113" i="72"/>
  <c r="H113" i="72"/>
  <c r="J111" i="72"/>
  <c r="H111" i="72"/>
  <c r="J109" i="72"/>
  <c r="H109" i="72"/>
  <c r="G106" i="72"/>
  <c r="J103" i="72"/>
  <c r="J97" i="72"/>
  <c r="H97" i="72"/>
  <c r="J95" i="72"/>
  <c r="H95" i="72"/>
  <c r="J93" i="72"/>
  <c r="H93" i="72"/>
  <c r="J91" i="72"/>
  <c r="H91" i="72"/>
  <c r="J89" i="72"/>
  <c r="H89" i="72"/>
  <c r="J87" i="72"/>
  <c r="H87" i="72"/>
  <c r="J85" i="72"/>
  <c r="H85" i="72"/>
  <c r="J83" i="72"/>
  <c r="H83" i="72"/>
  <c r="J81" i="72"/>
  <c r="H81" i="72"/>
  <c r="J79" i="72"/>
  <c r="H79" i="72"/>
  <c r="J77" i="72"/>
  <c r="H77" i="72"/>
  <c r="G74" i="72"/>
  <c r="J71" i="72"/>
  <c r="J65" i="72"/>
  <c r="H65" i="72"/>
  <c r="J63" i="72"/>
  <c r="H63" i="72"/>
  <c r="J61" i="72"/>
  <c r="H61" i="72"/>
  <c r="J59" i="72"/>
  <c r="H59" i="72"/>
  <c r="J57" i="72"/>
  <c r="H57" i="72"/>
  <c r="J55" i="72"/>
  <c r="H55" i="72"/>
  <c r="J53" i="72"/>
  <c r="H53" i="72"/>
  <c r="J51" i="72"/>
  <c r="H51" i="72"/>
  <c r="J49" i="72"/>
  <c r="H49" i="72"/>
  <c r="J47" i="72"/>
  <c r="H47" i="72"/>
  <c r="J45" i="72"/>
  <c r="H45" i="72"/>
  <c r="G42" i="72"/>
  <c r="J39" i="72"/>
  <c r="J33" i="72"/>
  <c r="H33" i="72"/>
  <c r="J31" i="72"/>
  <c r="H31" i="72"/>
  <c r="J29" i="72"/>
  <c r="H29" i="72"/>
  <c r="J27" i="72"/>
  <c r="H27" i="72"/>
  <c r="J25" i="72"/>
  <c r="H25" i="72"/>
  <c r="J23" i="72"/>
  <c r="H23" i="72"/>
  <c r="J21" i="72"/>
  <c r="H21" i="72"/>
  <c r="J19" i="72"/>
  <c r="H19" i="72"/>
  <c r="J17" i="72"/>
  <c r="H17" i="72"/>
  <c r="J15" i="72"/>
  <c r="H15" i="72"/>
  <c r="J13" i="72"/>
  <c r="H13" i="72"/>
  <c r="G10" i="72"/>
  <c r="J7" i="72"/>
  <c r="H7" i="72"/>
  <c r="K252" i="71"/>
  <c r="J104" i="71"/>
  <c r="J102" i="71"/>
  <c r="H102" i="71"/>
  <c r="J100" i="71"/>
  <c r="H100" i="71"/>
  <c r="J98" i="71"/>
  <c r="H98" i="71"/>
  <c r="J96" i="71"/>
  <c r="H96" i="71"/>
  <c r="J94" i="71"/>
  <c r="H94" i="71"/>
  <c r="J92" i="71"/>
  <c r="H92" i="71"/>
  <c r="J90" i="71"/>
  <c r="H90" i="71"/>
  <c r="J88" i="71"/>
  <c r="H88" i="71"/>
  <c r="J86" i="71"/>
  <c r="H86" i="71"/>
  <c r="J84" i="71"/>
  <c r="H84" i="71"/>
  <c r="J64" i="71"/>
  <c r="G61" i="71"/>
  <c r="G58" i="71"/>
  <c r="G55" i="71"/>
  <c r="G44" i="71"/>
  <c r="J34" i="71"/>
  <c r="H34" i="71"/>
  <c r="J32" i="71"/>
  <c r="H32" i="71"/>
  <c r="J22" i="71"/>
  <c r="H22" i="71"/>
  <c r="J20" i="71"/>
  <c r="H20" i="71"/>
  <c r="J11" i="71"/>
  <c r="H11" i="71"/>
  <c r="J64" i="69"/>
  <c r="G61" i="69"/>
  <c r="G58" i="69"/>
  <c r="G55" i="69"/>
  <c r="G44" i="69"/>
  <c r="J34" i="69"/>
  <c r="H34" i="69"/>
  <c r="J32" i="69"/>
  <c r="H32" i="69"/>
  <c r="J22" i="69"/>
  <c r="H22" i="69"/>
  <c r="J20" i="69"/>
  <c r="H20" i="69"/>
  <c r="J11" i="69"/>
  <c r="H11" i="69"/>
  <c r="G8" i="69"/>
  <c r="G6" i="69"/>
  <c r="A33" i="23"/>
  <c r="B7" i="68"/>
  <c r="A6" i="68"/>
  <c r="A5" i="68"/>
  <c r="A26" i="2"/>
  <c r="A27" i="8" s="1"/>
  <c r="E32" i="23"/>
  <c r="E35" i="23"/>
  <c r="B26" i="65"/>
  <c r="B22" i="65"/>
  <c r="B23" i="65"/>
  <c r="B24" i="65"/>
  <c r="B18" i="65"/>
  <c r="B25" i="65"/>
  <c r="B6" i="65"/>
  <c r="B30" i="65"/>
  <c r="B27" i="65"/>
  <c r="C25" i="18"/>
  <c r="C24" i="18"/>
  <c r="A26" i="5"/>
  <c r="A25" i="5"/>
  <c r="A26" i="7"/>
  <c r="A27" i="7"/>
  <c r="C28" i="65"/>
  <c r="F32" i="65" s="1"/>
  <c r="AA25" i="18"/>
  <c r="AA24" i="18"/>
  <c r="A24" i="58"/>
  <c r="B20" i="35"/>
  <c r="C20" i="35"/>
  <c r="A20" i="35"/>
  <c r="C19" i="35"/>
  <c r="B19" i="35"/>
  <c r="A19" i="35"/>
  <c r="B6" i="64"/>
  <c r="A6" i="64"/>
  <c r="C27" i="46"/>
  <c r="C28" i="46"/>
  <c r="C29" i="46"/>
  <c r="C30" i="46"/>
  <c r="B27" i="46"/>
  <c r="B28" i="46"/>
  <c r="B29" i="46"/>
  <c r="B30" i="46"/>
  <c r="A27" i="46"/>
  <c r="A28" i="46"/>
  <c r="A29" i="46"/>
  <c r="A30" i="46"/>
  <c r="V23" i="32"/>
  <c r="U23" i="32"/>
  <c r="T23" i="32"/>
  <c r="S23" i="32"/>
  <c r="R23" i="32"/>
  <c r="Q23" i="32"/>
  <c r="P23" i="32"/>
  <c r="J23" i="32"/>
  <c r="I23" i="32"/>
  <c r="H23" i="32"/>
  <c r="G23" i="32"/>
  <c r="F23" i="32"/>
  <c r="E23" i="32"/>
  <c r="D23" i="32"/>
  <c r="AB21" i="5"/>
  <c r="J22" i="30"/>
  <c r="AA21" i="5"/>
  <c r="E22" i="30"/>
  <c r="X21" i="6"/>
  <c r="I22" i="30"/>
  <c r="W21" i="6"/>
  <c r="D22" i="30" s="1"/>
  <c r="R32" i="9"/>
  <c r="F21" i="33" s="1"/>
  <c r="T30" i="9"/>
  <c r="F21" i="48" s="1"/>
  <c r="R14" i="9"/>
  <c r="P24" i="8"/>
  <c r="O24" i="8"/>
  <c r="AB22" i="5"/>
  <c r="J23" i="30" s="1"/>
  <c r="AA22" i="5"/>
  <c r="AB20" i="5"/>
  <c r="J21" i="30" s="1"/>
  <c r="AA20" i="5"/>
  <c r="AB19" i="5"/>
  <c r="J20" i="30"/>
  <c r="AA19" i="5"/>
  <c r="E20" i="30"/>
  <c r="AB18" i="5"/>
  <c r="J19" i="30" s="1"/>
  <c r="AA18" i="5"/>
  <c r="E19" i="30" s="1"/>
  <c r="AB17" i="5"/>
  <c r="AA17" i="5"/>
  <c r="E18" i="30" s="1"/>
  <c r="AB15" i="5"/>
  <c r="J16" i="30"/>
  <c r="AA15" i="5"/>
  <c r="E16" i="30" s="1"/>
  <c r="AB14" i="5"/>
  <c r="J15" i="30" s="1"/>
  <c r="AA14" i="5"/>
  <c r="E15" i="30" s="1"/>
  <c r="AB8" i="5"/>
  <c r="J9" i="30" s="1"/>
  <c r="AA8" i="5"/>
  <c r="E9" i="30" s="1"/>
  <c r="AA7" i="5"/>
  <c r="AB6" i="5"/>
  <c r="J7" i="30" s="1"/>
  <c r="AA6" i="5"/>
  <c r="E7" i="30"/>
  <c r="X23" i="5"/>
  <c r="W23" i="5"/>
  <c r="X22" i="6"/>
  <c r="I23" i="30" s="1"/>
  <c r="W22" i="6"/>
  <c r="D23" i="30" s="1"/>
  <c r="X20" i="6"/>
  <c r="I21" i="30"/>
  <c r="W20" i="6"/>
  <c r="D21" i="30" s="1"/>
  <c r="X19" i="6"/>
  <c r="I20" i="30" s="1"/>
  <c r="W19" i="6"/>
  <c r="D20" i="30" s="1"/>
  <c r="X18" i="6"/>
  <c r="I19" i="30" s="1"/>
  <c r="W18" i="6"/>
  <c r="D19" i="30" s="1"/>
  <c r="X17" i="6"/>
  <c r="I18" i="30" s="1"/>
  <c r="W17" i="6"/>
  <c r="D18" i="30" s="1"/>
  <c r="X15" i="6"/>
  <c r="I16" i="30"/>
  <c r="W15" i="6"/>
  <c r="D16" i="30" s="1"/>
  <c r="X14" i="6"/>
  <c r="I15" i="30" s="1"/>
  <c r="W14" i="6"/>
  <c r="D15" i="30" s="1"/>
  <c r="X8" i="6"/>
  <c r="W8" i="6"/>
  <c r="D9" i="30" s="1"/>
  <c r="X7" i="6"/>
  <c r="I8" i="30" s="1"/>
  <c r="W7" i="6"/>
  <c r="D8" i="30"/>
  <c r="X6" i="6"/>
  <c r="W6" i="6"/>
  <c r="D7" i="30" s="1"/>
  <c r="T23" i="6"/>
  <c r="S23" i="6"/>
  <c r="A3" i="63"/>
  <c r="B20" i="63"/>
  <c r="B13" i="63"/>
  <c r="B6" i="63"/>
  <c r="V24" i="32"/>
  <c r="V22" i="32"/>
  <c r="V21" i="32"/>
  <c r="V20" i="32"/>
  <c r="V19" i="32"/>
  <c r="V17" i="32"/>
  <c r="V16" i="32"/>
  <c r="V10" i="32"/>
  <c r="V9" i="32"/>
  <c r="V8" i="32"/>
  <c r="J24" i="32"/>
  <c r="J22" i="32"/>
  <c r="J21" i="32"/>
  <c r="J20" i="32"/>
  <c r="J19" i="32"/>
  <c r="J17" i="32"/>
  <c r="J16" i="32"/>
  <c r="J10" i="32"/>
  <c r="J9" i="32"/>
  <c r="J8" i="32"/>
  <c r="E16" i="46"/>
  <c r="C16" i="46"/>
  <c r="G16" i="46" s="1"/>
  <c r="B16" i="46"/>
  <c r="A16" i="46"/>
  <c r="K23" i="47"/>
  <c r="K24" i="47"/>
  <c r="K25" i="47"/>
  <c r="K26" i="47"/>
  <c r="K22" i="47"/>
  <c r="A6" i="48"/>
  <c r="B6" i="48"/>
  <c r="E6" i="48"/>
  <c r="A6" i="45"/>
  <c r="B6" i="45"/>
  <c r="C4" i="44"/>
  <c r="A6" i="44"/>
  <c r="B6" i="44"/>
  <c r="F18" i="44"/>
  <c r="A6" i="46"/>
  <c r="B6" i="46"/>
  <c r="C6" i="46"/>
  <c r="A7" i="46"/>
  <c r="B7" i="46"/>
  <c r="C7" i="46"/>
  <c r="A8" i="46"/>
  <c r="B8" i="46"/>
  <c r="C8" i="46"/>
  <c r="A9" i="46"/>
  <c r="B9" i="46"/>
  <c r="C9" i="46"/>
  <c r="A10" i="46"/>
  <c r="B10" i="46"/>
  <c r="C10" i="46"/>
  <c r="A11" i="46"/>
  <c r="B11" i="46"/>
  <c r="C11" i="46"/>
  <c r="C12" i="46"/>
  <c r="C13" i="46"/>
  <c r="G14" i="46"/>
  <c r="G15" i="46"/>
  <c r="C17" i="46"/>
  <c r="C18" i="46"/>
  <c r="C19" i="46"/>
  <c r="C20" i="46"/>
  <c r="C21" i="46"/>
  <c r="C22" i="46"/>
  <c r="C23" i="46"/>
  <c r="C24" i="46"/>
  <c r="C25" i="46"/>
  <c r="C26" i="46"/>
  <c r="A12" i="46"/>
  <c r="B12" i="46"/>
  <c r="A13" i="46"/>
  <c r="B13" i="46"/>
  <c r="A17" i="46"/>
  <c r="B17" i="46"/>
  <c r="A18" i="46"/>
  <c r="B18" i="46"/>
  <c r="A19" i="46"/>
  <c r="B19" i="46"/>
  <c r="A20" i="46"/>
  <c r="B20" i="46"/>
  <c r="A21" i="46"/>
  <c r="B21" i="46"/>
  <c r="A22" i="46"/>
  <c r="B22" i="46"/>
  <c r="A23" i="46"/>
  <c r="B23" i="46"/>
  <c r="A24" i="46"/>
  <c r="B24" i="46"/>
  <c r="A25" i="46"/>
  <c r="B25" i="46"/>
  <c r="A26" i="46"/>
  <c r="B26" i="46"/>
  <c r="A6" i="29"/>
  <c r="B6" i="29"/>
  <c r="C4" i="33"/>
  <c r="A6" i="33"/>
  <c r="B6" i="33"/>
  <c r="A23" i="33"/>
  <c r="C6" i="32"/>
  <c r="O6" i="32"/>
  <c r="A8" i="32"/>
  <c r="B8" i="32"/>
  <c r="D8" i="32"/>
  <c r="D25" i="32" s="1"/>
  <c r="E8" i="32"/>
  <c r="F8" i="32"/>
  <c r="G8" i="32"/>
  <c r="H8" i="32"/>
  <c r="I8" i="32"/>
  <c r="P8" i="32"/>
  <c r="Q8" i="32"/>
  <c r="R8" i="32"/>
  <c r="S8" i="32"/>
  <c r="T8" i="32"/>
  <c r="U8" i="32"/>
  <c r="D9" i="32"/>
  <c r="E9" i="32"/>
  <c r="E25" i="32" s="1"/>
  <c r="F9" i="32"/>
  <c r="G9" i="32"/>
  <c r="H9" i="32"/>
  <c r="I9" i="32"/>
  <c r="P9" i="32"/>
  <c r="Q9" i="32"/>
  <c r="R9" i="32"/>
  <c r="S9" i="32"/>
  <c r="S25" i="32" s="1"/>
  <c r="S10" i="32"/>
  <c r="S16" i="32"/>
  <c r="S17" i="32"/>
  <c r="S19" i="32"/>
  <c r="S20" i="32"/>
  <c r="S21" i="32"/>
  <c r="S22" i="32"/>
  <c r="S24" i="32"/>
  <c r="T9" i="32"/>
  <c r="U9" i="32"/>
  <c r="D10" i="32"/>
  <c r="E10" i="32"/>
  <c r="F10" i="32"/>
  <c r="G10" i="32"/>
  <c r="H10" i="32"/>
  <c r="I10" i="32"/>
  <c r="P10" i="32"/>
  <c r="Q10" i="32"/>
  <c r="R10" i="32"/>
  <c r="T10" i="32"/>
  <c r="U10" i="32"/>
  <c r="D16" i="32"/>
  <c r="E16" i="32"/>
  <c r="F16" i="32"/>
  <c r="G16" i="32"/>
  <c r="H16" i="32"/>
  <c r="I16" i="32"/>
  <c r="P16" i="32"/>
  <c r="Q16" i="32"/>
  <c r="R16" i="32"/>
  <c r="T16" i="32"/>
  <c r="T25" i="32" s="1"/>
  <c r="U16" i="32"/>
  <c r="D17" i="32"/>
  <c r="E17" i="32"/>
  <c r="F17" i="32"/>
  <c r="G17" i="32"/>
  <c r="H17" i="32"/>
  <c r="I17" i="32"/>
  <c r="P17" i="32"/>
  <c r="Q17" i="32"/>
  <c r="R17" i="32"/>
  <c r="T17" i="32"/>
  <c r="U17" i="32"/>
  <c r="D19" i="32"/>
  <c r="E19" i="32"/>
  <c r="F19" i="32"/>
  <c r="G19" i="32"/>
  <c r="H19" i="32"/>
  <c r="I19" i="32"/>
  <c r="P19" i="32"/>
  <c r="Q19" i="32"/>
  <c r="R19" i="32"/>
  <c r="T19" i="32"/>
  <c r="U19" i="32"/>
  <c r="D20" i="32"/>
  <c r="E20" i="32"/>
  <c r="F20" i="32"/>
  <c r="G20" i="32"/>
  <c r="H20" i="32"/>
  <c r="I20" i="32"/>
  <c r="P20" i="32"/>
  <c r="Q20" i="32"/>
  <c r="R20" i="32"/>
  <c r="T20" i="32"/>
  <c r="U20" i="32"/>
  <c r="D21" i="32"/>
  <c r="E21" i="32"/>
  <c r="F21" i="32"/>
  <c r="G21" i="32"/>
  <c r="H21" i="32"/>
  <c r="I21" i="32"/>
  <c r="P21" i="32"/>
  <c r="Q21" i="32"/>
  <c r="R21" i="32"/>
  <c r="T21" i="32"/>
  <c r="U21" i="32"/>
  <c r="D22" i="32"/>
  <c r="E22" i="32"/>
  <c r="F22" i="32"/>
  <c r="G22" i="32"/>
  <c r="H22" i="32"/>
  <c r="I22" i="32"/>
  <c r="P22" i="32"/>
  <c r="Q22" i="32"/>
  <c r="R22" i="32"/>
  <c r="T22" i="32"/>
  <c r="U22" i="32"/>
  <c r="D24" i="32"/>
  <c r="E24" i="32"/>
  <c r="F24" i="32"/>
  <c r="G24" i="32"/>
  <c r="H24" i="32"/>
  <c r="I24" i="32"/>
  <c r="P24" i="32"/>
  <c r="Q24" i="32"/>
  <c r="R24" i="32"/>
  <c r="T24" i="32"/>
  <c r="U24" i="32"/>
  <c r="A25" i="32"/>
  <c r="A3" i="30"/>
  <c r="C5" i="30"/>
  <c r="H5" i="30"/>
  <c r="A7" i="30"/>
  <c r="B7" i="30"/>
  <c r="A24" i="30"/>
  <c r="A3" i="31"/>
  <c r="C4" i="31"/>
  <c r="H4" i="31"/>
  <c r="I4" i="31"/>
  <c r="A6" i="31"/>
  <c r="B6" i="31"/>
  <c r="A23" i="31"/>
  <c r="C5" i="58"/>
  <c r="F5" i="58"/>
  <c r="J5" i="58"/>
  <c r="L5" i="58"/>
  <c r="N5" i="58"/>
  <c r="O5" i="58"/>
  <c r="T5" i="58"/>
  <c r="A6" i="58"/>
  <c r="B6" i="58"/>
  <c r="A6" i="14"/>
  <c r="B6" i="14"/>
  <c r="A6" i="15"/>
  <c r="B6" i="15"/>
  <c r="A8" i="43"/>
  <c r="B8" i="43"/>
  <c r="A6" i="18"/>
  <c r="B6" i="18"/>
  <c r="X9" i="32"/>
  <c r="X25" i="32" s="1"/>
  <c r="X10" i="32"/>
  <c r="L16" i="32"/>
  <c r="X20" i="32"/>
  <c r="X21" i="32"/>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6" i="4"/>
  <c r="B6" i="4"/>
  <c r="O6" i="4"/>
  <c r="F7" i="30" s="1"/>
  <c r="P6" i="4"/>
  <c r="P23" i="4" s="1"/>
  <c r="O7" i="4"/>
  <c r="F8" i="30" s="1"/>
  <c r="P7" i="4"/>
  <c r="K8" i="30" s="1"/>
  <c r="K9" i="30"/>
  <c r="F15" i="30"/>
  <c r="K15" i="30"/>
  <c r="K16" i="30"/>
  <c r="F18" i="30"/>
  <c r="F20" i="30"/>
  <c r="K20" i="30"/>
  <c r="F21" i="30"/>
  <c r="F23" i="30"/>
  <c r="K23" i="30"/>
  <c r="C23" i="4"/>
  <c r="D23" i="4"/>
  <c r="E23" i="4"/>
  <c r="F23" i="4"/>
  <c r="G23" i="4"/>
  <c r="H23" i="4"/>
  <c r="I23" i="4"/>
  <c r="J23" i="4"/>
  <c r="K23" i="4"/>
  <c r="L23" i="4"/>
  <c r="M23" i="4"/>
  <c r="N23" i="4"/>
  <c r="A6" i="5"/>
  <c r="B6" i="5"/>
  <c r="J18" i="30"/>
  <c r="E21" i="30"/>
  <c r="C23" i="5"/>
  <c r="D23" i="5"/>
  <c r="E23" i="5"/>
  <c r="F23" i="5"/>
  <c r="G23" i="5"/>
  <c r="H23" i="5"/>
  <c r="I23" i="5"/>
  <c r="J23" i="5"/>
  <c r="K23" i="5"/>
  <c r="L23" i="5"/>
  <c r="M23" i="5"/>
  <c r="N23" i="5"/>
  <c r="O23" i="5"/>
  <c r="P23" i="5"/>
  <c r="Q23" i="5"/>
  <c r="R23" i="5"/>
  <c r="S23" i="5"/>
  <c r="T23" i="5"/>
  <c r="U23" i="5"/>
  <c r="V23" i="5"/>
  <c r="Y23" i="5"/>
  <c r="Z23" i="5"/>
  <c r="A6" i="6"/>
  <c r="B6" i="6"/>
  <c r="C23" i="6"/>
  <c r="D23" i="6"/>
  <c r="E23" i="6"/>
  <c r="F23" i="6"/>
  <c r="G23" i="6"/>
  <c r="H23" i="6"/>
  <c r="I23" i="6"/>
  <c r="J23" i="6"/>
  <c r="K23" i="6"/>
  <c r="L23" i="6"/>
  <c r="M23" i="6"/>
  <c r="N23" i="6"/>
  <c r="O23" i="6"/>
  <c r="P23" i="6"/>
  <c r="Q23" i="6"/>
  <c r="R23" i="6"/>
  <c r="U23" i="6"/>
  <c r="V23" i="6"/>
  <c r="A7" i="7"/>
  <c r="B7" i="7"/>
  <c r="C24" i="7"/>
  <c r="D24" i="7"/>
  <c r="E24" i="7"/>
  <c r="F24" i="7"/>
  <c r="G24" i="7"/>
  <c r="H24" i="7"/>
  <c r="I24" i="7"/>
  <c r="J24" i="7"/>
  <c r="K24" i="7"/>
  <c r="L24" i="7"/>
  <c r="M24" i="7"/>
  <c r="N24" i="7"/>
  <c r="A1" i="8"/>
  <c r="A7" i="8"/>
  <c r="B7" i="8"/>
  <c r="C24" i="8"/>
  <c r="D24" i="8"/>
  <c r="E24" i="8"/>
  <c r="F24" i="8"/>
  <c r="G24" i="8"/>
  <c r="H24" i="8"/>
  <c r="I24" i="8"/>
  <c r="J24" i="8"/>
  <c r="K24" i="8"/>
  <c r="L24" i="8"/>
  <c r="S24" i="8"/>
  <c r="T24" i="8"/>
  <c r="A1" i="9"/>
  <c r="A15" i="9"/>
  <c r="B15" i="9"/>
  <c r="C14" i="9"/>
  <c r="T15" i="9"/>
  <c r="H6" i="33" s="1"/>
  <c r="D14" i="9"/>
  <c r="T16" i="9"/>
  <c r="H7" i="33" s="1"/>
  <c r="T17" i="9"/>
  <c r="F8" i="48" s="1"/>
  <c r="T23" i="9"/>
  <c r="F14" i="48" s="1"/>
  <c r="L14" i="9"/>
  <c r="T24" i="9"/>
  <c r="H15" i="33" s="1"/>
  <c r="T26" i="9"/>
  <c r="F17" i="48" s="1"/>
  <c r="T27" i="9"/>
  <c r="F18" i="31" s="1"/>
  <c r="T28" i="9"/>
  <c r="E19" i="44"/>
  <c r="T29" i="9"/>
  <c r="H20" i="33" s="1"/>
  <c r="T31" i="9"/>
  <c r="F22" i="31" s="1"/>
  <c r="C32" i="9"/>
  <c r="G6" i="48" s="1"/>
  <c r="D32" i="9"/>
  <c r="F7" i="33" s="1"/>
  <c r="E32" i="9"/>
  <c r="G8" i="48" s="1"/>
  <c r="F32" i="9"/>
  <c r="G9" i="31" s="1"/>
  <c r="G32" i="9"/>
  <c r="G10" i="48" s="1"/>
  <c r="H32" i="9"/>
  <c r="G11" i="31" s="1"/>
  <c r="I32" i="9"/>
  <c r="G12" i="48"/>
  <c r="J32" i="9"/>
  <c r="G13" i="48" s="1"/>
  <c r="K32" i="9"/>
  <c r="G14" i="31" s="1"/>
  <c r="G17" i="31"/>
  <c r="F19" i="33"/>
  <c r="S32" i="9"/>
  <c r="G22" i="48" s="1"/>
  <c r="A6" i="20"/>
  <c r="B6" i="20"/>
  <c r="C23" i="20"/>
  <c r="D23" i="20"/>
  <c r="E23" i="20"/>
  <c r="F23" i="20"/>
  <c r="G23" i="20"/>
  <c r="H23" i="20"/>
  <c r="I23" i="20"/>
  <c r="J23" i="20"/>
  <c r="K23" i="20"/>
  <c r="L23" i="20"/>
  <c r="M23" i="20"/>
  <c r="N23" i="20"/>
  <c r="O23" i="20"/>
  <c r="P23" i="20"/>
  <c r="A1" i="53"/>
  <c r="C4" i="2"/>
  <c r="K4" i="2"/>
  <c r="K9" i="47"/>
  <c r="K13" i="47"/>
  <c r="K62" i="47"/>
  <c r="L10" i="32"/>
  <c r="H21" i="33"/>
  <c r="L22" i="32"/>
  <c r="A1" i="64"/>
  <c r="A1" i="68"/>
  <c r="E18" i="33"/>
  <c r="D7" i="44"/>
  <c r="H9" i="48"/>
  <c r="E7" i="33"/>
  <c r="E8" i="33"/>
  <c r="A1" i="44"/>
  <c r="A1" i="33"/>
  <c r="A1" i="73"/>
  <c r="E6" i="33"/>
  <c r="D21" i="35"/>
  <c r="C15" i="29"/>
  <c r="E15" i="29" s="1"/>
  <c r="I15" i="29" s="1"/>
  <c r="E15" i="58"/>
  <c r="C18" i="29"/>
  <c r="E18" i="29"/>
  <c r="G18" i="29" s="1"/>
  <c r="E18" i="58"/>
  <c r="R18" i="58" s="1"/>
  <c r="D20" i="35"/>
  <c r="F15" i="44"/>
  <c r="E15" i="85"/>
  <c r="AK15" i="2"/>
  <c r="AK20" i="2"/>
  <c r="E23" i="30"/>
  <c r="H11" i="48"/>
  <c r="E19" i="35"/>
  <c r="E6" i="85"/>
  <c r="C6" i="29"/>
  <c r="E6" i="29" s="1"/>
  <c r="G6" i="29" s="1"/>
  <c r="E18" i="85"/>
  <c r="G18" i="48"/>
  <c r="G18" i="31"/>
  <c r="F18" i="33"/>
  <c r="G12" i="31"/>
  <c r="E8" i="44"/>
  <c r="F8" i="31"/>
  <c r="E20" i="33"/>
  <c r="H12" i="48"/>
  <c r="L20" i="32"/>
  <c r="H21" i="48"/>
  <c r="D19" i="29"/>
  <c r="AK11" i="2"/>
  <c r="H18" i="48"/>
  <c r="D19" i="33"/>
  <c r="D18" i="33"/>
  <c r="H14" i="48"/>
  <c r="D14" i="44"/>
  <c r="D14" i="33"/>
  <c r="F12" i="33"/>
  <c r="E6" i="31"/>
  <c r="D17" i="44"/>
  <c r="D22" i="33"/>
  <c r="H17" i="48"/>
  <c r="G19" i="31"/>
  <c r="G19" i="48"/>
  <c r="G17" i="48"/>
  <c r="F17" i="33"/>
  <c r="G17" i="33" s="1"/>
  <c r="H9" i="33"/>
  <c r="G131" i="69"/>
  <c r="L18" i="32"/>
  <c r="D16" i="33"/>
  <c r="F16" i="33"/>
  <c r="D16" i="44"/>
  <c r="F14" i="44"/>
  <c r="D21" i="33"/>
  <c r="D21" i="44"/>
  <c r="G16" i="31"/>
  <c r="G16" i="48"/>
  <c r="D17" i="33"/>
  <c r="AP6" i="15"/>
  <c r="D5" i="35"/>
  <c r="L17" i="2"/>
  <c r="AY17" i="18" s="1"/>
  <c r="H16" i="48"/>
  <c r="F16" i="48"/>
  <c r="F16" i="31"/>
  <c r="D21" i="29"/>
  <c r="D18" i="44"/>
  <c r="H131" i="69"/>
  <c r="E16" i="44"/>
  <c r="H134" i="71"/>
  <c r="I9" i="30"/>
  <c r="H122" i="69"/>
  <c r="G122" i="69"/>
  <c r="G7" i="31"/>
  <c r="F6" i="44"/>
  <c r="D6" i="45"/>
  <c r="V24" i="8"/>
  <c r="H13" i="33"/>
  <c r="G21" i="31"/>
  <c r="L6" i="2"/>
  <c r="H7" i="30" s="1"/>
  <c r="K14" i="2"/>
  <c r="C16" i="32" s="1"/>
  <c r="I7" i="30"/>
  <c r="E21" i="33"/>
  <c r="E15" i="33"/>
  <c r="L13" i="32"/>
  <c r="D13" i="33"/>
  <c r="E9" i="85"/>
  <c r="F11" i="31"/>
  <c r="L15" i="32"/>
  <c r="E11" i="33"/>
  <c r="D11" i="44"/>
  <c r="L14" i="32"/>
  <c r="E9" i="33"/>
  <c r="C11" i="29"/>
  <c r="E11" i="29" s="1"/>
  <c r="E13" i="44"/>
  <c r="D12" i="44"/>
  <c r="D9" i="33"/>
  <c r="G9" i="33" s="1"/>
  <c r="C10" i="29"/>
  <c r="E10" i="29" s="1"/>
  <c r="D13" i="44"/>
  <c r="D10" i="45"/>
  <c r="E10" i="58"/>
  <c r="I10" i="58" s="1"/>
  <c r="F13" i="31"/>
  <c r="C9" i="29"/>
  <c r="E9" i="29" s="1"/>
  <c r="F9" i="48"/>
  <c r="F9" i="31"/>
  <c r="F22" i="33"/>
  <c r="G22" i="31"/>
  <c r="R15" i="58"/>
  <c r="S15" i="58" s="1"/>
  <c r="J15" i="58"/>
  <c r="Q15" i="58"/>
  <c r="N15" i="58"/>
  <c r="I15" i="58"/>
  <c r="L15" i="58"/>
  <c r="K15" i="58"/>
  <c r="O15" i="58"/>
  <c r="T15" i="58"/>
  <c r="P15" i="58"/>
  <c r="F19" i="31"/>
  <c r="D20" i="44"/>
  <c r="F9" i="33"/>
  <c r="AP20" i="15"/>
  <c r="H13" i="48"/>
  <c r="I13" i="30"/>
  <c r="AK10" i="2"/>
  <c r="G18" i="112"/>
  <c r="G134" i="112"/>
  <c r="J252" i="69"/>
  <c r="I252" i="69" s="1"/>
  <c r="H134" i="69"/>
  <c r="H18" i="69"/>
  <c r="G18" i="71"/>
  <c r="H18" i="71"/>
  <c r="H122" i="71"/>
  <c r="J252" i="71"/>
  <c r="I252" i="71"/>
  <c r="H131" i="71"/>
  <c r="G131" i="112"/>
  <c r="H18" i="112"/>
  <c r="I251" i="112"/>
  <c r="C5" i="63" s="1"/>
  <c r="E7" i="35"/>
  <c r="AV25" i="43"/>
  <c r="C6" i="33"/>
  <c r="I23" i="2"/>
  <c r="L16" i="2"/>
  <c r="AY16" i="18"/>
  <c r="L19" i="2"/>
  <c r="O21" i="32" s="1"/>
  <c r="AK22" i="2"/>
  <c r="H23" i="2"/>
  <c r="A1" i="65"/>
  <c r="D2" i="69"/>
  <c r="A1" i="45"/>
  <c r="A1" i="58"/>
  <c r="A1" i="46"/>
  <c r="A1" i="4"/>
  <c r="A1" i="7"/>
  <c r="A1" i="29"/>
  <c r="A1" i="48"/>
  <c r="A1" i="23"/>
  <c r="A1" i="5"/>
  <c r="B1" i="53"/>
  <c r="A1" i="35"/>
  <c r="A1" i="63"/>
  <c r="C1" i="18"/>
  <c r="AA1" i="18"/>
  <c r="D2" i="72"/>
  <c r="A1" i="14"/>
  <c r="A1" i="11"/>
  <c r="D2" i="112"/>
  <c r="A1" i="20"/>
  <c r="D2" i="71"/>
  <c r="A1" i="32"/>
  <c r="A1" i="15"/>
  <c r="C3" i="47"/>
  <c r="A1" i="30"/>
  <c r="A1" i="31"/>
  <c r="A1" i="85"/>
  <c r="A1" i="43"/>
  <c r="A1" i="6"/>
  <c r="D6" i="44"/>
  <c r="E6" i="35"/>
  <c r="H17" i="30"/>
  <c r="O18" i="32"/>
  <c r="Y18" i="32" s="1"/>
  <c r="H12" i="30"/>
  <c r="E14" i="44"/>
  <c r="E21" i="58"/>
  <c r="N21" i="58" s="1"/>
  <c r="E21" i="85"/>
  <c r="F21" i="44"/>
  <c r="C21" i="29"/>
  <c r="E21" i="29" s="1"/>
  <c r="H21" i="29" s="1"/>
  <c r="D21" i="45"/>
  <c r="H18" i="30"/>
  <c r="O19" i="32"/>
  <c r="W19" i="32" s="1"/>
  <c r="Z19" i="32" s="1"/>
  <c r="D9" i="31"/>
  <c r="D9" i="44"/>
  <c r="AK12" i="2"/>
  <c r="E14" i="31"/>
  <c r="E14" i="33"/>
  <c r="I252" i="112"/>
  <c r="E12" i="31"/>
  <c r="E12" i="33"/>
  <c r="C8" i="31"/>
  <c r="C9" i="31"/>
  <c r="L7" i="73"/>
  <c r="D16" i="31"/>
  <c r="E20" i="31"/>
  <c r="E7" i="31"/>
  <c r="D21" i="31"/>
  <c r="D11" i="31"/>
  <c r="E13" i="31"/>
  <c r="E18" i="31"/>
  <c r="D14" i="31"/>
  <c r="D15" i="29"/>
  <c r="F16" i="44"/>
  <c r="L9" i="58"/>
  <c r="AK9" i="2"/>
  <c r="C15" i="30"/>
  <c r="AX14" i="18"/>
  <c r="C10" i="31"/>
  <c r="P25" i="32"/>
  <c r="V25" i="32"/>
  <c r="R25" i="32"/>
  <c r="P10" i="58"/>
  <c r="AU23" i="18"/>
  <c r="AV23" i="18"/>
  <c r="O23" i="4"/>
  <c r="C235" i="47" s="1"/>
  <c r="E8" i="30"/>
  <c r="L17" i="30"/>
  <c r="AB23" i="5"/>
  <c r="L12" i="30"/>
  <c r="E22" i="31"/>
  <c r="E16" i="33"/>
  <c r="G16" i="33" s="1"/>
  <c r="E10" i="31"/>
  <c r="E17" i="31"/>
  <c r="U24" i="7"/>
  <c r="D6" i="31"/>
  <c r="D7" i="33"/>
  <c r="H19" i="48"/>
  <c r="D6" i="33"/>
  <c r="H7" i="48"/>
  <c r="D15" i="31"/>
  <c r="H6" i="48"/>
  <c r="D20" i="33"/>
  <c r="D8" i="44"/>
  <c r="D10" i="31"/>
  <c r="D19" i="31"/>
  <c r="H10" i="48"/>
  <c r="H15" i="48"/>
  <c r="D22" i="44"/>
  <c r="D10" i="33"/>
  <c r="D15" i="33"/>
  <c r="H20" i="48"/>
  <c r="D8" i="33"/>
  <c r="H8" i="48"/>
  <c r="I25" i="32"/>
  <c r="W18" i="32"/>
  <c r="Z18" i="32" s="1"/>
  <c r="G25" i="32"/>
  <c r="J25" i="32"/>
  <c r="M16" i="32"/>
  <c r="AW23" i="14"/>
  <c r="I23" i="14"/>
  <c r="T23" i="14"/>
  <c r="Y10" i="14"/>
  <c r="C10" i="64" s="1"/>
  <c r="L23" i="14"/>
  <c r="Y7" i="14"/>
  <c r="C7" i="45" s="1"/>
  <c r="I13" i="29"/>
  <c r="T9" i="58"/>
  <c r="Q18" i="58"/>
  <c r="C22" i="29"/>
  <c r="E22" i="29" s="1"/>
  <c r="G22" i="29" s="1"/>
  <c r="E13" i="58"/>
  <c r="F22" i="44"/>
  <c r="D22" i="45"/>
  <c r="N9" i="58"/>
  <c r="N18" i="58"/>
  <c r="M15" i="58"/>
  <c r="E22" i="58"/>
  <c r="R22" i="58" s="1"/>
  <c r="J21" i="58"/>
  <c r="Q9" i="58"/>
  <c r="D16" i="45"/>
  <c r="E16" i="58"/>
  <c r="D12" i="45"/>
  <c r="E12" i="58"/>
  <c r="I12" i="58" s="1"/>
  <c r="D19" i="45"/>
  <c r="F7" i="44"/>
  <c r="C16" i="29"/>
  <c r="E16" i="29"/>
  <c r="H16" i="29" s="1"/>
  <c r="E19" i="58"/>
  <c r="Q19" i="58" s="1"/>
  <c r="C12" i="29"/>
  <c r="E12" i="29"/>
  <c r="H12" i="29" s="1"/>
  <c r="F19" i="44"/>
  <c r="F10" i="44"/>
  <c r="C19" i="29"/>
  <c r="E19" i="29" s="1"/>
  <c r="H19" i="29" s="1"/>
  <c r="F12" i="44"/>
  <c r="E7" i="58"/>
  <c r="R7" i="58" s="1"/>
  <c r="J11" i="58"/>
  <c r="O11" i="58"/>
  <c r="K11" i="58"/>
  <c r="T11" i="58"/>
  <c r="L11" i="58"/>
  <c r="I11" i="58"/>
  <c r="M11" i="58" s="1"/>
  <c r="P11" i="58"/>
  <c r="Q11" i="58"/>
  <c r="N11" i="58"/>
  <c r="R11" i="58"/>
  <c r="S11" i="58" s="1"/>
  <c r="N6" i="58"/>
  <c r="L6" i="58"/>
  <c r="O6" i="58"/>
  <c r="K6" i="58"/>
  <c r="M6" i="58" s="1"/>
  <c r="P6" i="58"/>
  <c r="J6" i="58"/>
  <c r="T6" i="58"/>
  <c r="R6" i="58"/>
  <c r="I21" i="29"/>
  <c r="AP8" i="15"/>
  <c r="I23" i="15"/>
  <c r="AP13" i="15"/>
  <c r="D20" i="45"/>
  <c r="F11" i="44"/>
  <c r="E11" i="85"/>
  <c r="D11" i="45"/>
  <c r="AP15" i="15"/>
  <c r="AP11" i="15"/>
  <c r="D13" i="29"/>
  <c r="C8" i="29"/>
  <c r="E8" i="29" s="1"/>
  <c r="I8" i="29" s="1"/>
  <c r="F8" i="44"/>
  <c r="E8" i="85"/>
  <c r="D8" i="45"/>
  <c r="E8" i="58"/>
  <c r="N12" i="58"/>
  <c r="Q12" i="58"/>
  <c r="D16" i="29"/>
  <c r="T21" i="58"/>
  <c r="AP18" i="15"/>
  <c r="E14" i="85"/>
  <c r="E14" i="58"/>
  <c r="C14" i="29"/>
  <c r="E14" i="29" s="1"/>
  <c r="I14" i="29" s="1"/>
  <c r="D14" i="45"/>
  <c r="I6" i="58"/>
  <c r="Q6" i="58"/>
  <c r="Q21" i="58"/>
  <c r="D11" i="29"/>
  <c r="E13" i="85"/>
  <c r="Q10" i="58"/>
  <c r="N10" i="58"/>
  <c r="R10" i="58"/>
  <c r="O10" i="58"/>
  <c r="T10" i="58"/>
  <c r="J10" i="58"/>
  <c r="E12" i="44"/>
  <c r="G14" i="48"/>
  <c r="F14" i="33"/>
  <c r="H12" i="33"/>
  <c r="F12" i="31"/>
  <c r="F6" i="33"/>
  <c r="G6" i="31"/>
  <c r="E7" i="44"/>
  <c r="F7" i="31"/>
  <c r="G8" i="31"/>
  <c r="F7" i="48"/>
  <c r="F21" i="31"/>
  <c r="F14" i="31"/>
  <c r="H14" i="31" s="1"/>
  <c r="T32" i="9"/>
  <c r="C230" i="47" s="1"/>
  <c r="F20" i="33"/>
  <c r="E20" i="44"/>
  <c r="G15" i="31"/>
  <c r="F20" i="31"/>
  <c r="F10" i="48"/>
  <c r="F13" i="33"/>
  <c r="H18" i="33"/>
  <c r="H8" i="33"/>
  <c r="H19" i="33"/>
  <c r="F10" i="31"/>
  <c r="E18" i="44"/>
  <c r="H11" i="33"/>
  <c r="E21" i="44"/>
  <c r="I16" i="33"/>
  <c r="E10" i="44"/>
  <c r="G13" i="31"/>
  <c r="E11" i="44"/>
  <c r="G10" i="31"/>
  <c r="F15" i="33"/>
  <c r="F10" i="33"/>
  <c r="F19" i="48"/>
  <c r="G20" i="31"/>
  <c r="H20" i="31" s="1"/>
  <c r="O8" i="32"/>
  <c r="Y8" i="32" s="1"/>
  <c r="AY6" i="18"/>
  <c r="C14" i="33"/>
  <c r="G14" i="33" s="1"/>
  <c r="C14" i="31"/>
  <c r="K16" i="32"/>
  <c r="N16" i="32" s="1"/>
  <c r="L8" i="2"/>
  <c r="F23" i="2"/>
  <c r="C16" i="58"/>
  <c r="I16" i="31"/>
  <c r="C7" i="33"/>
  <c r="C7" i="31"/>
  <c r="C23" i="2"/>
  <c r="D23" i="2"/>
  <c r="C11" i="33"/>
  <c r="J23" i="2"/>
  <c r="C11" i="31"/>
  <c r="C15" i="31"/>
  <c r="C15" i="33"/>
  <c r="C20" i="33"/>
  <c r="O13" i="32"/>
  <c r="Y13" i="32" s="1"/>
  <c r="AY11" i="18"/>
  <c r="G23" i="2"/>
  <c r="AK16" i="2"/>
  <c r="C13" i="33"/>
  <c r="G13" i="33" s="1"/>
  <c r="C13" i="31"/>
  <c r="C19" i="33"/>
  <c r="G19" i="33" s="1"/>
  <c r="AK6" i="2"/>
  <c r="C12" i="33"/>
  <c r="C19" i="31"/>
  <c r="G16" i="29"/>
  <c r="G6" i="33"/>
  <c r="I6" i="33" s="1"/>
  <c r="T12" i="58"/>
  <c r="P12" i="58"/>
  <c r="J12" i="58"/>
  <c r="R12" i="58"/>
  <c r="S10" i="58"/>
  <c r="O19" i="58"/>
  <c r="J19" i="58"/>
  <c r="I19" i="58"/>
  <c r="L12" i="58"/>
  <c r="O12" i="58"/>
  <c r="K12" i="58"/>
  <c r="L14" i="58"/>
  <c r="I14" i="58"/>
  <c r="P14" i="58"/>
  <c r="T14" i="58"/>
  <c r="O14" i="58"/>
  <c r="K14" i="58"/>
  <c r="R8" i="58"/>
  <c r="Q8" i="58"/>
  <c r="L8" i="58"/>
  <c r="J8" i="58"/>
  <c r="T8" i="58"/>
  <c r="K8" i="58"/>
  <c r="P8" i="58"/>
  <c r="N8" i="58"/>
  <c r="I8" i="58"/>
  <c r="O8" i="58"/>
  <c r="H10" i="31"/>
  <c r="W8" i="32"/>
  <c r="Z8" i="32" s="1"/>
  <c r="L10" i="73" l="1"/>
  <c r="X10" i="43"/>
  <c r="X20" i="43"/>
  <c r="X24" i="43"/>
  <c r="W16" i="43"/>
  <c r="W21" i="43"/>
  <c r="X16" i="43"/>
  <c r="X21" i="43"/>
  <c r="W18" i="43"/>
  <c r="C16" i="85" s="1"/>
  <c r="D16" i="85" s="1"/>
  <c r="H16" i="85" s="1"/>
  <c r="X13" i="43"/>
  <c r="W17" i="43"/>
  <c r="W22" i="43"/>
  <c r="W13" i="43"/>
  <c r="X17" i="43"/>
  <c r="C15" i="85" s="1"/>
  <c r="D15" i="85" s="1"/>
  <c r="H15" i="85" s="1"/>
  <c r="G15" i="85" s="1"/>
  <c r="X22" i="43"/>
  <c r="C20" i="85" s="1"/>
  <c r="D20" i="85" s="1"/>
  <c r="H20" i="85" s="1"/>
  <c r="X12" i="43"/>
  <c r="W9" i="43"/>
  <c r="W19" i="43"/>
  <c r="W23" i="43"/>
  <c r="W12" i="43"/>
  <c r="X19" i="43"/>
  <c r="X23" i="43"/>
  <c r="C21" i="48" s="1"/>
  <c r="X15" i="43"/>
  <c r="X11" i="43"/>
  <c r="W10" i="43"/>
  <c r="W20" i="43"/>
  <c r="C18" i="48" s="1"/>
  <c r="W24" i="43"/>
  <c r="W15" i="43"/>
  <c r="W11" i="43"/>
  <c r="O25" i="43"/>
  <c r="X9" i="43"/>
  <c r="P25" i="43"/>
  <c r="I9" i="33"/>
  <c r="H9" i="29"/>
  <c r="I9" i="29"/>
  <c r="C11" i="44"/>
  <c r="G11" i="44" s="1"/>
  <c r="M11" i="2"/>
  <c r="AX11" i="18"/>
  <c r="AW11" i="18" s="1"/>
  <c r="D11" i="48"/>
  <c r="C12" i="30"/>
  <c r="G12" i="30" s="1"/>
  <c r="I11" i="31"/>
  <c r="C13" i="32"/>
  <c r="D14" i="58"/>
  <c r="W13" i="32"/>
  <c r="Z13" i="32" s="1"/>
  <c r="C11" i="30"/>
  <c r="G11" i="30" s="1"/>
  <c r="C12" i="32"/>
  <c r="AX10" i="18"/>
  <c r="N14" i="58"/>
  <c r="R14" i="58"/>
  <c r="J14" i="58"/>
  <c r="Q14" i="58"/>
  <c r="S14" i="58" s="1"/>
  <c r="L13" i="58"/>
  <c r="O13" i="58"/>
  <c r="C18" i="32"/>
  <c r="C16" i="44"/>
  <c r="G16" i="44" s="1"/>
  <c r="M16" i="2"/>
  <c r="AX16" i="18"/>
  <c r="AW16" i="18" s="1"/>
  <c r="C17" i="30"/>
  <c r="D16" i="58"/>
  <c r="D16" i="48"/>
  <c r="M14" i="58"/>
  <c r="C236" i="47"/>
  <c r="L18" i="30"/>
  <c r="E23" i="2"/>
  <c r="E19" i="31"/>
  <c r="E23" i="31" s="1"/>
  <c r="AP21" i="15"/>
  <c r="D19" i="44"/>
  <c r="E10" i="33"/>
  <c r="G10" i="33" s="1"/>
  <c r="I10" i="33" s="1"/>
  <c r="AU10" i="113"/>
  <c r="G20" i="33"/>
  <c r="I20" i="33" s="1"/>
  <c r="S6" i="58"/>
  <c r="F229" i="47"/>
  <c r="C14" i="58"/>
  <c r="C22" i="31"/>
  <c r="D23" i="14"/>
  <c r="Y18" i="14"/>
  <c r="C18" i="64" s="1"/>
  <c r="D22" i="31"/>
  <c r="H7" i="31"/>
  <c r="O21" i="58"/>
  <c r="G21" i="29"/>
  <c r="G11" i="48"/>
  <c r="F24" i="30"/>
  <c r="U25" i="32"/>
  <c r="E24" i="46"/>
  <c r="K22" i="2"/>
  <c r="Y8" i="14"/>
  <c r="K20" i="2"/>
  <c r="I251" i="71"/>
  <c r="C12" i="63" s="1"/>
  <c r="G7" i="33"/>
  <c r="I7" i="33" s="1"/>
  <c r="F8" i="33"/>
  <c r="H14" i="33"/>
  <c r="I14" i="33" s="1"/>
  <c r="N22" i="58"/>
  <c r="G15" i="29"/>
  <c r="I21" i="58"/>
  <c r="W23" i="6"/>
  <c r="F11" i="33"/>
  <c r="G11" i="33" s="1"/>
  <c r="I11" i="33" s="1"/>
  <c r="D24" i="30"/>
  <c r="J24" i="30"/>
  <c r="G21" i="48"/>
  <c r="K7" i="2"/>
  <c r="K8" i="2"/>
  <c r="L21" i="2"/>
  <c r="L22" i="2"/>
  <c r="E23" i="15"/>
  <c r="J23" i="15"/>
  <c r="G23" i="15"/>
  <c r="AK19" i="2"/>
  <c r="AT9" i="113"/>
  <c r="D18" i="31"/>
  <c r="D8" i="31"/>
  <c r="R23" i="14"/>
  <c r="A29" i="63"/>
  <c r="M8" i="58"/>
  <c r="H11" i="31"/>
  <c r="J11" i="31" s="1"/>
  <c r="G15" i="33"/>
  <c r="F20" i="48"/>
  <c r="H15" i="29"/>
  <c r="K10" i="58"/>
  <c r="H18" i="29"/>
  <c r="K21" i="58"/>
  <c r="X23" i="6"/>
  <c r="C233" i="47" s="1"/>
  <c r="M14" i="2"/>
  <c r="Z14" i="14" s="1"/>
  <c r="H9" i="31"/>
  <c r="G7" i="48"/>
  <c r="H17" i="33"/>
  <c r="J163" i="72"/>
  <c r="I163" i="72" s="1"/>
  <c r="L7" i="2"/>
  <c r="L9" i="2"/>
  <c r="K12" i="2"/>
  <c r="L14" i="2"/>
  <c r="K21" i="2"/>
  <c r="H23" i="15"/>
  <c r="G23" i="14"/>
  <c r="Q23" i="14"/>
  <c r="C23" i="14"/>
  <c r="M23" i="14"/>
  <c r="W23" i="14"/>
  <c r="K17" i="2"/>
  <c r="E21" i="31"/>
  <c r="V24" i="7"/>
  <c r="C232" i="47" s="1"/>
  <c r="D17" i="31"/>
  <c r="H17" i="31" s="1"/>
  <c r="J17" i="31" s="1"/>
  <c r="C16" i="31"/>
  <c r="H16" i="31" s="1"/>
  <c r="J16" i="31" s="1"/>
  <c r="Y11" i="14"/>
  <c r="H20" i="106"/>
  <c r="H25" i="32"/>
  <c r="K6" i="2"/>
  <c r="K9" i="2"/>
  <c r="L13" i="2"/>
  <c r="H14" i="30" s="1"/>
  <c r="L14" i="30" s="1"/>
  <c r="J23" i="14"/>
  <c r="U23" i="14"/>
  <c r="K18" i="2"/>
  <c r="E22" i="33"/>
  <c r="E23" i="33" s="1"/>
  <c r="L25" i="32"/>
  <c r="AP22" i="15"/>
  <c r="U24" i="8"/>
  <c r="C231" i="47" s="1"/>
  <c r="Y16" i="14"/>
  <c r="P23" i="14"/>
  <c r="H23" i="14"/>
  <c r="X23" i="14"/>
  <c r="B29" i="63"/>
  <c r="C28" i="63" s="1"/>
  <c r="D11" i="58"/>
  <c r="F6" i="48"/>
  <c r="F17" i="31"/>
  <c r="Q25" i="32"/>
  <c r="K13" i="2"/>
  <c r="C21" i="31"/>
  <c r="H21" i="31" s="1"/>
  <c r="K23" i="14"/>
  <c r="S23" i="14"/>
  <c r="E23" i="14"/>
  <c r="O23" i="14"/>
  <c r="AU11" i="113"/>
  <c r="AU7" i="113"/>
  <c r="N23" i="14"/>
  <c r="Y12" i="14"/>
  <c r="C12" i="45" s="1"/>
  <c r="E12" i="45" s="1"/>
  <c r="R21" i="58"/>
  <c r="M12" i="58"/>
  <c r="E6" i="44"/>
  <c r="E17" i="44"/>
  <c r="F25" i="32"/>
  <c r="AA23" i="5"/>
  <c r="C234" i="47" s="1"/>
  <c r="AK7" i="2"/>
  <c r="AK13" i="2"/>
  <c r="L12" i="2"/>
  <c r="L10" i="2"/>
  <c r="K15" i="2"/>
  <c r="C18" i="31"/>
  <c r="H18" i="31" s="1"/>
  <c r="AI23" i="15"/>
  <c r="Y19" i="14"/>
  <c r="Y20" i="14"/>
  <c r="C20" i="64" s="1"/>
  <c r="Y22" i="14"/>
  <c r="L20" i="2"/>
  <c r="I20" i="31" s="1"/>
  <c r="J20" i="31" s="1"/>
  <c r="A1" i="113"/>
  <c r="A6" i="108"/>
  <c r="A6" i="107"/>
  <c r="A1" i="106"/>
  <c r="A1" i="105"/>
  <c r="A1" i="102"/>
  <c r="A1" i="104"/>
  <c r="A1" i="110"/>
  <c r="A1" i="103"/>
  <c r="A6" i="109"/>
  <c r="AT11" i="113"/>
  <c r="AT7" i="113"/>
  <c r="AP16" i="15"/>
  <c r="AP10" i="15"/>
  <c r="J26" i="11"/>
  <c r="AR11" i="113"/>
  <c r="F232" i="47" s="1"/>
  <c r="S10" i="113"/>
  <c r="S11" i="113" s="1"/>
  <c r="C11" i="113"/>
  <c r="T10" i="113"/>
  <c r="T11" i="113" s="1"/>
  <c r="D11" i="113"/>
  <c r="B10" i="63"/>
  <c r="D10" i="63" s="1"/>
  <c r="AK18" i="2"/>
  <c r="AI23" i="2"/>
  <c r="AU25" i="43"/>
  <c r="C14" i="85"/>
  <c r="D14" i="85" s="1"/>
  <c r="H14" i="85" s="1"/>
  <c r="W8" i="43"/>
  <c r="X8" i="43"/>
  <c r="C31" i="65"/>
  <c r="C243" i="47"/>
  <c r="G23" i="31"/>
  <c r="I19" i="33"/>
  <c r="G22" i="33"/>
  <c r="H13" i="31"/>
  <c r="I13" i="33"/>
  <c r="H12" i="31"/>
  <c r="I17" i="33"/>
  <c r="I15" i="33"/>
  <c r="H22" i="31"/>
  <c r="F231" i="47"/>
  <c r="H21" i="106"/>
  <c r="E43" i="102"/>
  <c r="H17" i="106"/>
  <c r="C89" i="106"/>
  <c r="E6" i="103" s="1"/>
  <c r="E8" i="103" s="1"/>
  <c r="E11" i="103" s="1"/>
  <c r="H27" i="106"/>
  <c r="F230" i="47" s="1"/>
  <c r="H18" i="106"/>
  <c r="F43" i="102"/>
  <c r="F247" i="47"/>
  <c r="D8" i="103"/>
  <c r="D43" i="102"/>
  <c r="Y13" i="14"/>
  <c r="C13" i="45" s="1"/>
  <c r="Y9" i="14"/>
  <c r="C9" i="64" s="1"/>
  <c r="C11" i="103"/>
  <c r="C10" i="103"/>
  <c r="F227" i="47"/>
  <c r="H14" i="105"/>
  <c r="C229" i="47"/>
  <c r="D7" i="35"/>
  <c r="D19" i="35"/>
  <c r="C11" i="45"/>
  <c r="E11" i="45" s="1"/>
  <c r="C11" i="64"/>
  <c r="C19" i="45"/>
  <c r="E19" i="45" s="1"/>
  <c r="C19" i="64"/>
  <c r="C20" i="45"/>
  <c r="E20" i="45" s="1"/>
  <c r="C22" i="45"/>
  <c r="E22" i="45" s="1"/>
  <c r="C22" i="64"/>
  <c r="C15" i="45"/>
  <c r="E15" i="45" s="1"/>
  <c r="C15" i="64"/>
  <c r="C17" i="64"/>
  <c r="C17" i="45"/>
  <c r="C12" i="64"/>
  <c r="H18" i="64"/>
  <c r="E18" i="64"/>
  <c r="C21" i="64"/>
  <c r="C21" i="45"/>
  <c r="E21" i="45" s="1"/>
  <c r="C8" i="64"/>
  <c r="H8" i="64" s="1"/>
  <c r="C8" i="45"/>
  <c r="E8" i="45" s="1"/>
  <c r="I10" i="64"/>
  <c r="H10" i="64"/>
  <c r="F10" i="64"/>
  <c r="J10" i="64" s="1"/>
  <c r="E10" i="64"/>
  <c r="Y6" i="14"/>
  <c r="G7" i="64"/>
  <c r="Y14" i="14"/>
  <c r="F23" i="14"/>
  <c r="C7" i="64"/>
  <c r="S12" i="58"/>
  <c r="V23" i="14"/>
  <c r="C10" i="45"/>
  <c r="E10" i="45" s="1"/>
  <c r="S8" i="58"/>
  <c r="H10" i="29"/>
  <c r="G10" i="29"/>
  <c r="I10" i="29"/>
  <c r="G7" i="29"/>
  <c r="I7" i="29"/>
  <c r="H7" i="29"/>
  <c r="M19" i="58"/>
  <c r="H6" i="29"/>
  <c r="G9" i="29"/>
  <c r="P18" i="58"/>
  <c r="S18" i="58" s="1"/>
  <c r="AP17" i="15"/>
  <c r="T19" i="58"/>
  <c r="I6" i="29"/>
  <c r="D17" i="45"/>
  <c r="K18" i="58"/>
  <c r="K6" i="15"/>
  <c r="L19" i="58"/>
  <c r="I13" i="58"/>
  <c r="Q7" i="58"/>
  <c r="P19" i="58"/>
  <c r="R19" i="58"/>
  <c r="K13" i="58"/>
  <c r="D13" i="45"/>
  <c r="D23" i="15"/>
  <c r="F20" i="44"/>
  <c r="D7" i="45"/>
  <c r="E7" i="45" s="1"/>
  <c r="I18" i="29"/>
  <c r="J9" i="58"/>
  <c r="D9" i="45"/>
  <c r="D22" i="29"/>
  <c r="E7" i="85"/>
  <c r="C17" i="29"/>
  <c r="E17" i="29" s="1"/>
  <c r="C23" i="15"/>
  <c r="H8" i="29"/>
  <c r="E17" i="58"/>
  <c r="F13" i="44"/>
  <c r="L18" i="58"/>
  <c r="R9" i="58"/>
  <c r="I9" i="58"/>
  <c r="T18" i="58"/>
  <c r="E20" i="58"/>
  <c r="P13" i="58"/>
  <c r="O18" i="58"/>
  <c r="N13" i="58"/>
  <c r="K19" i="58"/>
  <c r="T13" i="58"/>
  <c r="E17" i="85"/>
  <c r="P7" i="58"/>
  <c r="R13" i="58"/>
  <c r="N7" i="58"/>
  <c r="F9" i="44"/>
  <c r="H13" i="29"/>
  <c r="C20" i="29"/>
  <c r="E20" i="29" s="1"/>
  <c r="F23" i="15"/>
  <c r="G8" i="29"/>
  <c r="J18" i="58"/>
  <c r="N19" i="58"/>
  <c r="J13" i="58"/>
  <c r="S21" i="58"/>
  <c r="Q13" i="58"/>
  <c r="L21" i="58"/>
  <c r="M21" i="58" s="1"/>
  <c r="P21" i="58"/>
  <c r="I18" i="58"/>
  <c r="F25" i="43"/>
  <c r="N25" i="43"/>
  <c r="U25" i="43"/>
  <c r="H25" i="43"/>
  <c r="I25" i="43"/>
  <c r="M25" i="43"/>
  <c r="G25" i="43"/>
  <c r="V25" i="43"/>
  <c r="E25" i="43"/>
  <c r="C20" i="68" s="1"/>
  <c r="D20" i="68" s="1"/>
  <c r="F245" i="47" s="1"/>
  <c r="Q25" i="43"/>
  <c r="K25" i="43"/>
  <c r="J25" i="43"/>
  <c r="C13" i="68" s="1"/>
  <c r="D13" i="68" s="1"/>
  <c r="R25" i="43"/>
  <c r="C25" i="43"/>
  <c r="S25" i="43"/>
  <c r="C22" i="85"/>
  <c r="D22" i="85" s="1"/>
  <c r="H22" i="85" s="1"/>
  <c r="D25" i="43"/>
  <c r="L25" i="43"/>
  <c r="T25" i="43"/>
  <c r="K9" i="73"/>
  <c r="F26" i="11"/>
  <c r="L26" i="11"/>
  <c r="I6" i="73"/>
  <c r="I9" i="73"/>
  <c r="I8" i="73"/>
  <c r="H10" i="73"/>
  <c r="L8" i="73"/>
  <c r="C228" i="47"/>
  <c r="G10" i="73"/>
  <c r="K6" i="73"/>
  <c r="K7" i="73"/>
  <c r="G26" i="11"/>
  <c r="D11" i="11"/>
  <c r="H11" i="11"/>
  <c r="D26" i="11"/>
  <c r="E11" i="11"/>
  <c r="H26" i="11"/>
  <c r="L9" i="73"/>
  <c r="E9" i="73"/>
  <c r="I11" i="11"/>
  <c r="F11" i="11"/>
  <c r="C26" i="11"/>
  <c r="K26" i="11"/>
  <c r="J11" i="11"/>
  <c r="I26" i="11"/>
  <c r="G11" i="11"/>
  <c r="C11" i="11"/>
  <c r="E7" i="73"/>
  <c r="E26" i="11"/>
  <c r="E12" i="46"/>
  <c r="C31" i="46"/>
  <c r="D6" i="35"/>
  <c r="E5" i="35"/>
  <c r="Y21" i="32"/>
  <c r="W21" i="32"/>
  <c r="Z21" i="32" s="1"/>
  <c r="C20" i="44"/>
  <c r="G20" i="44" s="1"/>
  <c r="M20" i="2"/>
  <c r="AY19" i="18"/>
  <c r="H20" i="30"/>
  <c r="L20" i="30" s="1"/>
  <c r="K19" i="2"/>
  <c r="AK17" i="2"/>
  <c r="L18" i="2"/>
  <c r="B17" i="63" s="1"/>
  <c r="D17" i="63" s="1"/>
  <c r="I17" i="31"/>
  <c r="C17" i="44"/>
  <c r="G17" i="44" s="1"/>
  <c r="C17" i="58"/>
  <c r="M17" i="2"/>
  <c r="Y19" i="43" s="1"/>
  <c r="AX17" i="18"/>
  <c r="AW17" i="18" s="1"/>
  <c r="D17" i="48"/>
  <c r="D17" i="58"/>
  <c r="C19" i="32"/>
  <c r="C18" i="30"/>
  <c r="G18" i="30" s="1"/>
  <c r="I16" i="58"/>
  <c r="N16" i="58"/>
  <c r="G11" i="29"/>
  <c r="H11" i="29"/>
  <c r="AY15" i="18"/>
  <c r="H16" i="30"/>
  <c r="L16" i="30" s="1"/>
  <c r="O17" i="32"/>
  <c r="C22" i="48"/>
  <c r="L6" i="73"/>
  <c r="D10" i="73"/>
  <c r="E6" i="73"/>
  <c r="I24" i="30"/>
  <c r="D8" i="58"/>
  <c r="O16" i="58"/>
  <c r="H22" i="29"/>
  <c r="I22" i="29"/>
  <c r="H9" i="30"/>
  <c r="J16" i="58"/>
  <c r="K16" i="58"/>
  <c r="J22" i="58"/>
  <c r="L7" i="58"/>
  <c r="I7" i="58"/>
  <c r="J7" i="58"/>
  <c r="K7" i="58"/>
  <c r="O7" i="58"/>
  <c r="I12" i="29"/>
  <c r="F18" i="64"/>
  <c r="J18" i="64" s="1"/>
  <c r="I18" i="64"/>
  <c r="Q16" i="58"/>
  <c r="P16" i="58"/>
  <c r="M8" i="2"/>
  <c r="I8" i="31"/>
  <c r="O10" i="32"/>
  <c r="R16" i="58"/>
  <c r="G12" i="29"/>
  <c r="C18" i="45"/>
  <c r="E18" i="45" s="1"/>
  <c r="G8" i="33"/>
  <c r="I8" i="33" s="1"/>
  <c r="T16" i="58"/>
  <c r="AC16" i="5"/>
  <c r="H14" i="29"/>
  <c r="G14" i="29"/>
  <c r="I11" i="29"/>
  <c r="C16" i="45"/>
  <c r="E16" i="45" s="1"/>
  <c r="C16" i="64"/>
  <c r="G15" i="30"/>
  <c r="C8" i="44"/>
  <c r="G8" i="44" s="1"/>
  <c r="AY8" i="18"/>
  <c r="K22" i="58"/>
  <c r="L16" i="58"/>
  <c r="T7" i="58"/>
  <c r="G17" i="30"/>
  <c r="I16" i="29"/>
  <c r="P22" i="58"/>
  <c r="L22" i="58"/>
  <c r="I22" i="58"/>
  <c r="O22" i="58"/>
  <c r="T22" i="58"/>
  <c r="Q22" i="58"/>
  <c r="L16" i="15"/>
  <c r="Y16" i="6"/>
  <c r="W17" i="7"/>
  <c r="W17" i="8"/>
  <c r="Y18" i="43"/>
  <c r="Z16" i="14"/>
  <c r="Q16" i="4"/>
  <c r="K8" i="73"/>
  <c r="E8" i="73"/>
  <c r="C10" i="73"/>
  <c r="O9" i="58"/>
  <c r="P9" i="58"/>
  <c r="S9" i="58" s="1"/>
  <c r="C10" i="32"/>
  <c r="C9" i="30"/>
  <c r="G19" i="29"/>
  <c r="C20" i="32"/>
  <c r="I12" i="31"/>
  <c r="F14" i="58"/>
  <c r="I19" i="29"/>
  <c r="C242" i="47"/>
  <c r="AX18" i="18"/>
  <c r="Q14" i="20"/>
  <c r="M9" i="2"/>
  <c r="AX12" i="18"/>
  <c r="AX7" i="18"/>
  <c r="C19" i="30"/>
  <c r="G19" i="30" s="1"/>
  <c r="M13" i="2"/>
  <c r="W15" i="8"/>
  <c r="G9" i="48"/>
  <c r="F15" i="31"/>
  <c r="H15" i="31" s="1"/>
  <c r="O22" i="32"/>
  <c r="F15" i="48"/>
  <c r="F6" i="31"/>
  <c r="H22" i="33"/>
  <c r="K7" i="30"/>
  <c r="D12" i="33"/>
  <c r="C18" i="33"/>
  <c r="Y19" i="32"/>
  <c r="H21" i="30"/>
  <c r="L21" i="30" s="1"/>
  <c r="L10" i="58"/>
  <c r="M10" i="58" s="1"/>
  <c r="E15" i="44"/>
  <c r="E22" i="44"/>
  <c r="F18" i="48"/>
  <c r="F22" i="48"/>
  <c r="I251" i="69"/>
  <c r="C19" i="63" s="1"/>
  <c r="F6" i="110"/>
  <c r="D6" i="110"/>
  <c r="E6" i="110"/>
  <c r="K10" i="73" l="1"/>
  <c r="AK5" i="15"/>
  <c r="C9" i="48"/>
  <c r="C20" i="48"/>
  <c r="C14" i="68"/>
  <c r="D14" i="68" s="1"/>
  <c r="F244" i="47" s="1"/>
  <c r="C6" i="48"/>
  <c r="K6" i="48" s="1"/>
  <c r="I14" i="31"/>
  <c r="J14" i="31" s="1"/>
  <c r="C14" i="44"/>
  <c r="G14" i="44" s="1"/>
  <c r="AY14" i="18"/>
  <c r="AW14" i="18" s="1"/>
  <c r="H15" i="30"/>
  <c r="L15" i="30" s="1"/>
  <c r="O16" i="32"/>
  <c r="D14" i="48"/>
  <c r="C11" i="58"/>
  <c r="M7" i="2"/>
  <c r="C8" i="30"/>
  <c r="G8" i="30" s="1"/>
  <c r="D7" i="58"/>
  <c r="C7" i="58"/>
  <c r="C7" i="44"/>
  <c r="G7" i="44" s="1"/>
  <c r="D7" i="48"/>
  <c r="I7" i="31"/>
  <c r="C9" i="32"/>
  <c r="O12" i="32"/>
  <c r="H11" i="30"/>
  <c r="L11" i="30" s="1"/>
  <c r="AY10" i="18"/>
  <c r="AW10" i="18" s="1"/>
  <c r="J7" i="31"/>
  <c r="F16" i="58"/>
  <c r="G16" i="58"/>
  <c r="H16" i="58"/>
  <c r="C10" i="44"/>
  <c r="G10" i="44" s="1"/>
  <c r="G14" i="58"/>
  <c r="H14" i="58"/>
  <c r="I13" i="31"/>
  <c r="C18" i="85"/>
  <c r="D18" i="85" s="1"/>
  <c r="H18" i="85" s="1"/>
  <c r="M9" i="58"/>
  <c r="B24" i="63"/>
  <c r="D24" i="63" s="1"/>
  <c r="AY12" i="18"/>
  <c r="H13" i="30"/>
  <c r="L13" i="30" s="1"/>
  <c r="O14" i="32"/>
  <c r="C10" i="30"/>
  <c r="G10" i="30" s="1"/>
  <c r="I9" i="31"/>
  <c r="C9" i="44"/>
  <c r="AX9" i="18"/>
  <c r="D9" i="48"/>
  <c r="K9" i="48" s="1"/>
  <c r="C11" i="32"/>
  <c r="C12" i="58"/>
  <c r="D12" i="58"/>
  <c r="O11" i="32"/>
  <c r="H10" i="30"/>
  <c r="L10" i="30" s="1"/>
  <c r="AY9" i="18"/>
  <c r="AW9" i="18" s="1"/>
  <c r="E29" i="63"/>
  <c r="D22" i="48"/>
  <c r="J22" i="48" s="1"/>
  <c r="C24" i="32"/>
  <c r="C22" i="44"/>
  <c r="C23" i="30"/>
  <c r="G23" i="30" s="1"/>
  <c r="C22" i="58"/>
  <c r="AX22" i="18"/>
  <c r="I22" i="31"/>
  <c r="J22" i="31" s="1"/>
  <c r="D22" i="58"/>
  <c r="M22" i="2"/>
  <c r="D10" i="48"/>
  <c r="M13" i="32"/>
  <c r="K13" i="32"/>
  <c r="N13" i="32" s="1"/>
  <c r="C16" i="30"/>
  <c r="G16" i="30" s="1"/>
  <c r="M15" i="2"/>
  <c r="C17" i="32"/>
  <c r="C15" i="58"/>
  <c r="C12" i="44"/>
  <c r="G12" i="44" s="1"/>
  <c r="D9" i="58"/>
  <c r="C14" i="32"/>
  <c r="D12" i="48"/>
  <c r="M12" i="2"/>
  <c r="B22" i="63"/>
  <c r="D22" i="63" s="1"/>
  <c r="AX6" i="18"/>
  <c r="AW6" i="18" s="1"/>
  <c r="D6" i="48"/>
  <c r="C7" i="30"/>
  <c r="G7" i="30" s="1"/>
  <c r="C6" i="58"/>
  <c r="C8" i="32"/>
  <c r="I6" i="31"/>
  <c r="D6" i="58"/>
  <c r="C6" i="44"/>
  <c r="G6" i="44" s="1"/>
  <c r="M6" i="2"/>
  <c r="AY7" i="18"/>
  <c r="O9" i="32"/>
  <c r="H8" i="30"/>
  <c r="L8" i="30" s="1"/>
  <c r="AC14" i="5"/>
  <c r="O15" i="32"/>
  <c r="AY20" i="18"/>
  <c r="C15" i="48"/>
  <c r="K15" i="48" s="1"/>
  <c r="AY13" i="18"/>
  <c r="Q14" i="4"/>
  <c r="D20" i="58"/>
  <c r="F20" i="58" s="1"/>
  <c r="F233" i="47"/>
  <c r="E13" i="45"/>
  <c r="C13" i="44"/>
  <c r="C15" i="32"/>
  <c r="D10" i="58"/>
  <c r="D13" i="48"/>
  <c r="C10" i="58"/>
  <c r="AX13" i="18"/>
  <c r="C14" i="30"/>
  <c r="G14" i="30" s="1"/>
  <c r="B15" i="63"/>
  <c r="D15" i="63" s="1"/>
  <c r="B8" i="63"/>
  <c r="D8" i="63" s="1"/>
  <c r="B23" i="63"/>
  <c r="B16" i="63"/>
  <c r="B9" i="63"/>
  <c r="AZ16" i="18"/>
  <c r="Q16" i="20"/>
  <c r="I10" i="31"/>
  <c r="J10" i="31" s="1"/>
  <c r="K12" i="32"/>
  <c r="N12" i="32" s="1"/>
  <c r="M12" i="32"/>
  <c r="AW12" i="18"/>
  <c r="AX15" i="18"/>
  <c r="AW15" i="18" s="1"/>
  <c r="D15" i="48"/>
  <c r="C19" i="85"/>
  <c r="D19" i="85" s="1"/>
  <c r="H19" i="85" s="1"/>
  <c r="I19" i="85" s="1"/>
  <c r="D23" i="31"/>
  <c r="AY22" i="18"/>
  <c r="O24" i="32"/>
  <c r="H23" i="30"/>
  <c r="L23" i="30" s="1"/>
  <c r="D13" i="58"/>
  <c r="G13" i="44"/>
  <c r="C23" i="31"/>
  <c r="C20" i="58"/>
  <c r="C14" i="48"/>
  <c r="J14" i="48" s="1"/>
  <c r="C15" i="44"/>
  <c r="K23" i="2"/>
  <c r="D20" i="48"/>
  <c r="K20" i="48" s="1"/>
  <c r="H8" i="31"/>
  <c r="F23" i="33"/>
  <c r="O23" i="32"/>
  <c r="H22" i="30"/>
  <c r="L22" i="30" s="1"/>
  <c r="AY21" i="18"/>
  <c r="AW21" i="18" s="1"/>
  <c r="AX20" i="18"/>
  <c r="C22" i="32"/>
  <c r="C21" i="30"/>
  <c r="G21" i="30" s="1"/>
  <c r="M18" i="32"/>
  <c r="K18" i="32"/>
  <c r="N18" i="32" s="1"/>
  <c r="H11" i="58"/>
  <c r="F11" i="58"/>
  <c r="G11" i="58"/>
  <c r="AZ14" i="18"/>
  <c r="L14" i="15"/>
  <c r="Y14" i="6"/>
  <c r="M18" i="58"/>
  <c r="G22" i="44"/>
  <c r="I15" i="31"/>
  <c r="J15" i="31" s="1"/>
  <c r="W15" i="7"/>
  <c r="C9" i="58"/>
  <c r="Y16" i="43"/>
  <c r="C13" i="30"/>
  <c r="G13" i="30" s="1"/>
  <c r="L17" i="15"/>
  <c r="D15" i="58"/>
  <c r="G9" i="44"/>
  <c r="F18" i="110"/>
  <c r="F16" i="110"/>
  <c r="F14" i="110"/>
  <c r="F22" i="110" s="1"/>
  <c r="F19" i="110"/>
  <c r="F17" i="110"/>
  <c r="F21" i="110"/>
  <c r="F20" i="110"/>
  <c r="F15" i="110"/>
  <c r="E15" i="110"/>
  <c r="E19" i="110"/>
  <c r="E18" i="110"/>
  <c r="E14" i="110"/>
  <c r="E17" i="110"/>
  <c r="E12" i="110"/>
  <c r="E16" i="110"/>
  <c r="E13" i="110"/>
  <c r="C22" i="30"/>
  <c r="G22" i="30" s="1"/>
  <c r="M21" i="2"/>
  <c r="C21" i="44"/>
  <c r="G21" i="44" s="1"/>
  <c r="AX21" i="18"/>
  <c r="D21" i="48"/>
  <c r="D21" i="58"/>
  <c r="I21" i="31"/>
  <c r="J21" i="31" s="1"/>
  <c r="C21" i="58"/>
  <c r="C23" i="32"/>
  <c r="J9" i="31"/>
  <c r="AX8" i="18"/>
  <c r="AX23" i="18" s="1"/>
  <c r="D8" i="48"/>
  <c r="C8" i="58"/>
  <c r="C13" i="58"/>
  <c r="H19" i="31"/>
  <c r="Z11" i="14"/>
  <c r="W12" i="7"/>
  <c r="W12" i="8"/>
  <c r="Y11" i="6"/>
  <c r="AC11" i="5"/>
  <c r="AZ11" i="18"/>
  <c r="Q11" i="4"/>
  <c r="Y13" i="43"/>
  <c r="L11" i="15"/>
  <c r="Q11" i="20"/>
  <c r="M10" i="2"/>
  <c r="C226" i="47"/>
  <c r="B14" i="35"/>
  <c r="D14" i="35" s="1"/>
  <c r="B16" i="35"/>
  <c r="D16" i="35" s="1"/>
  <c r="B15" i="35"/>
  <c r="C7" i="48"/>
  <c r="J7" i="48" s="1"/>
  <c r="W25" i="43"/>
  <c r="I15" i="85"/>
  <c r="C19" i="48"/>
  <c r="C9" i="85"/>
  <c r="D9" i="85" s="1"/>
  <c r="H9" i="85" s="1"/>
  <c r="G9" i="85" s="1"/>
  <c r="C6" i="85"/>
  <c r="D6" i="85" s="1"/>
  <c r="H6" i="85" s="1"/>
  <c r="I6" i="85" s="1"/>
  <c r="X25" i="43"/>
  <c r="J13" i="31"/>
  <c r="J8" i="31"/>
  <c r="J12" i="31"/>
  <c r="G15" i="44"/>
  <c r="E10" i="103"/>
  <c r="F6" i="103"/>
  <c r="H14" i="106"/>
  <c r="F241" i="47" s="1"/>
  <c r="F8" i="103"/>
  <c r="F10" i="103" s="1"/>
  <c r="D11" i="103"/>
  <c r="D10" i="103"/>
  <c r="C4" i="103"/>
  <c r="F228" i="47" s="1"/>
  <c r="E17" i="45"/>
  <c r="C13" i="64"/>
  <c r="H13" i="64" s="1"/>
  <c r="C9" i="45"/>
  <c r="E9" i="45" s="1"/>
  <c r="D7" i="110"/>
  <c r="F7" i="110"/>
  <c r="E7" i="110"/>
  <c r="C14" i="45"/>
  <c r="E14" i="45" s="1"/>
  <c r="C14" i="64"/>
  <c r="E8" i="64"/>
  <c r="I8" i="64"/>
  <c r="F8" i="64"/>
  <c r="E20" i="64"/>
  <c r="H20" i="64"/>
  <c r="F20" i="64"/>
  <c r="I20" i="64"/>
  <c r="E12" i="64"/>
  <c r="I12" i="64"/>
  <c r="H12" i="64"/>
  <c r="F12" i="64"/>
  <c r="J12" i="64" s="1"/>
  <c r="S7" i="58"/>
  <c r="I13" i="64"/>
  <c r="F13" i="64"/>
  <c r="I19" i="64"/>
  <c r="E19" i="64"/>
  <c r="H19" i="64"/>
  <c r="F19" i="64"/>
  <c r="Y23" i="14"/>
  <c r="C6" i="64"/>
  <c r="C6" i="45"/>
  <c r="E6" i="45" s="1"/>
  <c r="F17" i="64"/>
  <c r="E17" i="64"/>
  <c r="I17" i="64"/>
  <c r="H17" i="64"/>
  <c r="E15" i="64"/>
  <c r="I15" i="64"/>
  <c r="H15" i="64"/>
  <c r="F15" i="64"/>
  <c r="H11" i="64"/>
  <c r="I11" i="64"/>
  <c r="E11" i="64"/>
  <c r="F11" i="64"/>
  <c r="E21" i="64"/>
  <c r="F21" i="64"/>
  <c r="J21" i="64" s="1"/>
  <c r="H21" i="64"/>
  <c r="I21" i="64"/>
  <c r="E22" i="64"/>
  <c r="F22" i="64"/>
  <c r="I22" i="64"/>
  <c r="H22" i="64"/>
  <c r="H7" i="64"/>
  <c r="F7" i="64"/>
  <c r="I7" i="64"/>
  <c r="E7" i="64"/>
  <c r="I9" i="64"/>
  <c r="H9" i="64"/>
  <c r="F9" i="64"/>
  <c r="J9" i="64" s="1"/>
  <c r="E9" i="64"/>
  <c r="S22" i="58"/>
  <c r="I20" i="29"/>
  <c r="H20" i="29"/>
  <c r="G20" i="29"/>
  <c r="S19" i="58"/>
  <c r="Q20" i="58"/>
  <c r="I20" i="58"/>
  <c r="J20" i="58"/>
  <c r="T20" i="58"/>
  <c r="L20" i="58"/>
  <c r="P20" i="58"/>
  <c r="N20" i="58"/>
  <c r="K20" i="58"/>
  <c r="R20" i="58"/>
  <c r="O20" i="58"/>
  <c r="H17" i="29"/>
  <c r="I17" i="29"/>
  <c r="F234" i="47" s="1"/>
  <c r="G17" i="29"/>
  <c r="M13" i="58"/>
  <c r="K23" i="15"/>
  <c r="M7" i="58"/>
  <c r="O17" i="58"/>
  <c r="R17" i="58"/>
  <c r="N17" i="58"/>
  <c r="I17" i="58"/>
  <c r="T17" i="58"/>
  <c r="P17" i="58"/>
  <c r="K17" i="58"/>
  <c r="J17" i="58"/>
  <c r="Q17" i="58"/>
  <c r="L17" i="58"/>
  <c r="S13" i="58"/>
  <c r="C7" i="85"/>
  <c r="D7" i="85" s="1"/>
  <c r="H7" i="85" s="1"/>
  <c r="G7" i="85" s="1"/>
  <c r="C10" i="85"/>
  <c r="D10" i="85" s="1"/>
  <c r="H10" i="85" s="1"/>
  <c r="C16" i="48"/>
  <c r="K16" i="48" s="1"/>
  <c r="C10" i="48"/>
  <c r="J10" i="48" s="1"/>
  <c r="K21" i="48"/>
  <c r="J21" i="48"/>
  <c r="C11" i="48"/>
  <c r="C11" i="85"/>
  <c r="D11" i="85" s="1"/>
  <c r="H11" i="85" s="1"/>
  <c r="C8" i="48"/>
  <c r="C8" i="85"/>
  <c r="D8" i="85" s="1"/>
  <c r="H8" i="85" s="1"/>
  <c r="C13" i="48"/>
  <c r="C13" i="85"/>
  <c r="D13" i="85" s="1"/>
  <c r="H13" i="85" s="1"/>
  <c r="I14" i="85"/>
  <c r="G14" i="85"/>
  <c r="C17" i="48"/>
  <c r="K17" i="48" s="1"/>
  <c r="C17" i="85"/>
  <c r="D17" i="85" s="1"/>
  <c r="H17" i="85" s="1"/>
  <c r="I16" i="85"/>
  <c r="G16" i="85"/>
  <c r="C12" i="85"/>
  <c r="D12" i="85" s="1"/>
  <c r="H12" i="85" s="1"/>
  <c r="C12" i="48"/>
  <c r="C21" i="85"/>
  <c r="D21" i="85" s="1"/>
  <c r="H21" i="85" s="1"/>
  <c r="I10" i="73"/>
  <c r="E15" i="35"/>
  <c r="D15" i="35"/>
  <c r="E16" i="35"/>
  <c r="B13" i="35"/>
  <c r="C227" i="47"/>
  <c r="E10" i="73"/>
  <c r="C240" i="47"/>
  <c r="C21" i="32"/>
  <c r="AX19" i="18"/>
  <c r="AW19" i="18" s="1"/>
  <c r="D19" i="58"/>
  <c r="C20" i="30"/>
  <c r="G20" i="30" s="1"/>
  <c r="C19" i="44"/>
  <c r="G19" i="44" s="1"/>
  <c r="C19" i="58"/>
  <c r="D19" i="48"/>
  <c r="I19" i="31"/>
  <c r="J19" i="31" s="1"/>
  <c r="J20" i="48"/>
  <c r="I20" i="48" s="1"/>
  <c r="M19" i="2"/>
  <c r="L20" i="15"/>
  <c r="Y20" i="6"/>
  <c r="W21" i="7"/>
  <c r="AC20" i="5"/>
  <c r="Q20" i="20"/>
  <c r="Z20" i="14"/>
  <c r="AZ20" i="18"/>
  <c r="Y22" i="43"/>
  <c r="W21" i="8"/>
  <c r="Q20" i="4"/>
  <c r="O20" i="32"/>
  <c r="D18" i="48"/>
  <c r="K18" i="48" s="1"/>
  <c r="I18" i="31"/>
  <c r="J18" i="31" s="1"/>
  <c r="H19" i="30"/>
  <c r="L19" i="30" s="1"/>
  <c r="M18" i="2"/>
  <c r="AY18" i="18"/>
  <c r="AW18" i="18" s="1"/>
  <c r="C18" i="58"/>
  <c r="C18" i="44"/>
  <c r="G18" i="44" s="1"/>
  <c r="L23" i="2"/>
  <c r="G2" i="2" s="1"/>
  <c r="D18" i="58"/>
  <c r="F18" i="58" s="1"/>
  <c r="D9" i="63"/>
  <c r="D23" i="63"/>
  <c r="D16" i="63"/>
  <c r="K19" i="32"/>
  <c r="N19" i="32" s="1"/>
  <c r="M19" i="32"/>
  <c r="F17" i="58"/>
  <c r="G17" i="58"/>
  <c r="H17" i="58"/>
  <c r="Z17" i="14"/>
  <c r="Q17" i="4"/>
  <c r="W18" i="8"/>
  <c r="AC17" i="5"/>
  <c r="Q17" i="20"/>
  <c r="W18" i="7"/>
  <c r="Y17" i="6"/>
  <c r="AZ17" i="18"/>
  <c r="G12" i="33"/>
  <c r="I12" i="33" s="1"/>
  <c r="D23" i="33"/>
  <c r="I22" i="33"/>
  <c r="H23" i="33"/>
  <c r="J9" i="48"/>
  <c r="C223" i="47"/>
  <c r="Q9" i="4"/>
  <c r="Z9" i="14"/>
  <c r="Y9" i="6"/>
  <c r="AZ9" i="18"/>
  <c r="W10" i="7"/>
  <c r="Q9" i="20"/>
  <c r="AC9" i="5"/>
  <c r="W10" i="8"/>
  <c r="Y11" i="43"/>
  <c r="L9" i="15"/>
  <c r="L9" i="30"/>
  <c r="W17" i="32"/>
  <c r="Z17" i="32" s="1"/>
  <c r="Y17" i="32"/>
  <c r="C241" i="47"/>
  <c r="M20" i="32"/>
  <c r="K20" i="32"/>
  <c r="N20" i="32" s="1"/>
  <c r="F8" i="58"/>
  <c r="H8" i="58"/>
  <c r="G8" i="58"/>
  <c r="K24" i="30"/>
  <c r="L7" i="30"/>
  <c r="Z8" i="14"/>
  <c r="Y10" i="43"/>
  <c r="W9" i="7"/>
  <c r="L8" i="15"/>
  <c r="W9" i="8"/>
  <c r="AC8" i="5"/>
  <c r="Q8" i="20"/>
  <c r="Q8" i="4"/>
  <c r="AZ8" i="18"/>
  <c r="Y8" i="6"/>
  <c r="AC13" i="5"/>
  <c r="W14" i="8"/>
  <c r="Z13" i="14"/>
  <c r="Q13" i="4"/>
  <c r="AZ13" i="18"/>
  <c r="Y13" i="6"/>
  <c r="Q13" i="20"/>
  <c r="L13" i="15"/>
  <c r="W14" i="7"/>
  <c r="Y15" i="43"/>
  <c r="Y15" i="32"/>
  <c r="W15" i="32"/>
  <c r="Z15" i="32" s="1"/>
  <c r="M10" i="32"/>
  <c r="K10" i="32"/>
  <c r="M22" i="58"/>
  <c r="Y10" i="32"/>
  <c r="W10" i="32"/>
  <c r="H6" i="31"/>
  <c r="F23" i="31"/>
  <c r="Y22" i="32"/>
  <c r="W22" i="32"/>
  <c r="Z22" i="32" s="1"/>
  <c r="G20" i="85"/>
  <c r="I20" i="85"/>
  <c r="G15" i="58"/>
  <c r="H15" i="58"/>
  <c r="F15" i="58"/>
  <c r="G9" i="30"/>
  <c r="S16" i="58"/>
  <c r="G18" i="33"/>
  <c r="I18" i="33" s="1"/>
  <c r="F226" i="47" s="1"/>
  <c r="C23" i="33"/>
  <c r="AW7" i="18"/>
  <c r="H16" i="64"/>
  <c r="F16" i="64"/>
  <c r="I16" i="64"/>
  <c r="E16" i="64"/>
  <c r="G18" i="85"/>
  <c r="I18" i="85"/>
  <c r="G22" i="85"/>
  <c r="I22" i="85"/>
  <c r="M16" i="58"/>
  <c r="J15" i="48" l="1"/>
  <c r="G19" i="85"/>
  <c r="K10" i="48"/>
  <c r="J6" i="48"/>
  <c r="L6" i="48" s="1"/>
  <c r="J17" i="48"/>
  <c r="K22" i="48"/>
  <c r="L22" i="48" s="1"/>
  <c r="J20" i="64"/>
  <c r="Q10" i="4"/>
  <c r="Y10" i="6"/>
  <c r="L10" i="15"/>
  <c r="W11" i="8"/>
  <c r="Y12" i="43"/>
  <c r="AC10" i="5"/>
  <c r="AZ10" i="18"/>
  <c r="Z10" i="14"/>
  <c r="Q10" i="20"/>
  <c r="W11" i="7"/>
  <c r="Y21" i="6"/>
  <c r="W22" i="7"/>
  <c r="Q21" i="20"/>
  <c r="AC21" i="5"/>
  <c r="Y23" i="43"/>
  <c r="Q21" i="4"/>
  <c r="AZ21" i="18"/>
  <c r="Z21" i="14"/>
  <c r="W22" i="8"/>
  <c r="H22" i="58"/>
  <c r="G22" i="58"/>
  <c r="F22" i="58"/>
  <c r="AC22" i="5"/>
  <c r="Q22" i="4"/>
  <c r="AZ22" i="18"/>
  <c r="Y22" i="6"/>
  <c r="Z22" i="14"/>
  <c r="W23" i="7"/>
  <c r="Q22" i="20"/>
  <c r="Y24" i="43"/>
  <c r="W23" i="8"/>
  <c r="K9" i="32"/>
  <c r="N9" i="32" s="1"/>
  <c r="M9" i="32"/>
  <c r="C24" i="30"/>
  <c r="G24" i="30" s="1"/>
  <c r="C25" i="32"/>
  <c r="M25" i="32" s="1"/>
  <c r="H20" i="58"/>
  <c r="K23" i="32"/>
  <c r="N23" i="32" s="1"/>
  <c r="M23" i="32"/>
  <c r="W23" i="32"/>
  <c r="Z23" i="32" s="1"/>
  <c r="Y23" i="32"/>
  <c r="AW13" i="18"/>
  <c r="W7" i="8"/>
  <c r="AZ6" i="18"/>
  <c r="L6" i="15"/>
  <c r="Y8" i="43"/>
  <c r="AC6" i="5"/>
  <c r="Q6" i="20"/>
  <c r="W7" i="7"/>
  <c r="Y6" i="6"/>
  <c r="Z6" i="14"/>
  <c r="Q6" i="4"/>
  <c r="K17" i="32"/>
  <c r="N17" i="32" s="1"/>
  <c r="M17" i="32"/>
  <c r="Y16" i="32"/>
  <c r="W16" i="32"/>
  <c r="Z16" i="32" s="1"/>
  <c r="G20" i="58"/>
  <c r="F10" i="58"/>
  <c r="G10" i="58"/>
  <c r="H10" i="58"/>
  <c r="W16" i="7"/>
  <c r="AC15" i="5"/>
  <c r="Q15" i="4"/>
  <c r="Q15" i="20"/>
  <c r="Z15" i="14"/>
  <c r="AZ15" i="18"/>
  <c r="Y15" i="6"/>
  <c r="L15" i="15"/>
  <c r="Y17" i="43"/>
  <c r="W16" i="8"/>
  <c r="AW22" i="18"/>
  <c r="Y9" i="32"/>
  <c r="W9" i="32"/>
  <c r="Z9" i="32" s="1"/>
  <c r="H13" i="58"/>
  <c r="G13" i="58"/>
  <c r="F13" i="58"/>
  <c r="M15" i="32"/>
  <c r="K15" i="32"/>
  <c r="N15" i="32" s="1"/>
  <c r="AW20" i="18"/>
  <c r="F6" i="58"/>
  <c r="G6" i="58"/>
  <c r="H6" i="58"/>
  <c r="AZ12" i="18"/>
  <c r="Q12" i="20"/>
  <c r="W13" i="8"/>
  <c r="W13" i="7"/>
  <c r="Q12" i="4"/>
  <c r="Y14" i="43"/>
  <c r="AC12" i="5"/>
  <c r="Z12" i="14"/>
  <c r="L12" i="15"/>
  <c r="Y12" i="6"/>
  <c r="Y11" i="32"/>
  <c r="W11" i="32"/>
  <c r="Z11" i="32" s="1"/>
  <c r="AW8" i="18"/>
  <c r="J19" i="64"/>
  <c r="G21" i="58"/>
  <c r="H21" i="58"/>
  <c r="F21" i="58"/>
  <c r="E22" i="110"/>
  <c r="H12" i="58"/>
  <c r="G12" i="58"/>
  <c r="F12" i="58"/>
  <c r="W14" i="32"/>
  <c r="Z14" i="32" s="1"/>
  <c r="Y14" i="32"/>
  <c r="G7" i="58"/>
  <c r="H7" i="58"/>
  <c r="F7" i="58"/>
  <c r="AY23" i="18"/>
  <c r="O25" i="32"/>
  <c r="Y25" i="32" s="1"/>
  <c r="J11" i="64"/>
  <c r="K22" i="32"/>
  <c r="N22" i="32" s="1"/>
  <c r="M22" i="32"/>
  <c r="Y24" i="32"/>
  <c r="W24" i="32"/>
  <c r="Z24" i="32" s="1"/>
  <c r="K8" i="32"/>
  <c r="N8" i="32" s="1"/>
  <c r="M8" i="32"/>
  <c r="K14" i="32"/>
  <c r="N14" i="32" s="1"/>
  <c r="M14" i="32"/>
  <c r="Y12" i="32"/>
  <c r="W12" i="32"/>
  <c r="Z12" i="32" s="1"/>
  <c r="K14" i="48"/>
  <c r="F9" i="58"/>
  <c r="G9" i="58"/>
  <c r="H9" i="58"/>
  <c r="K24" i="32"/>
  <c r="N24" i="32" s="1"/>
  <c r="M24" i="32"/>
  <c r="K11" i="32"/>
  <c r="N11" i="32" s="1"/>
  <c r="M11" i="32"/>
  <c r="W8" i="7"/>
  <c r="AZ7" i="18"/>
  <c r="Y9" i="43"/>
  <c r="Z7" i="14"/>
  <c r="Y7" i="6"/>
  <c r="L7" i="15"/>
  <c r="Q7" i="20"/>
  <c r="W8" i="8"/>
  <c r="AC7" i="5"/>
  <c r="Q7" i="4"/>
  <c r="E14" i="35"/>
  <c r="I23" i="31"/>
  <c r="F237" i="47"/>
  <c r="K7" i="48"/>
  <c r="L7" i="48" s="1"/>
  <c r="C237" i="47"/>
  <c r="I9" i="85"/>
  <c r="G6" i="85"/>
  <c r="J16" i="48"/>
  <c r="I16" i="48" s="1"/>
  <c r="L17" i="48"/>
  <c r="L10" i="48"/>
  <c r="E13" i="64"/>
  <c r="F238" i="47"/>
  <c r="E23" i="110"/>
  <c r="E24" i="110" s="1"/>
  <c r="F23" i="110"/>
  <c r="F24" i="110" s="1"/>
  <c r="J7" i="64"/>
  <c r="C239" i="47"/>
  <c r="B5" i="65"/>
  <c r="E6" i="64"/>
  <c r="I6" i="64"/>
  <c r="F6" i="64"/>
  <c r="J6" i="64" s="1"/>
  <c r="H6" i="64"/>
  <c r="J8" i="64"/>
  <c r="J22" i="64"/>
  <c r="J17" i="64"/>
  <c r="J13" i="64"/>
  <c r="E14" i="64"/>
  <c r="I14" i="64"/>
  <c r="F14" i="64"/>
  <c r="J14" i="64" s="1"/>
  <c r="H14" i="64"/>
  <c r="S17" i="58"/>
  <c r="J15" i="64"/>
  <c r="B4" i="46"/>
  <c r="B4" i="65"/>
  <c r="C238" i="47"/>
  <c r="S20" i="58"/>
  <c r="I7" i="85"/>
  <c r="M17" i="58"/>
  <c r="M20" i="58"/>
  <c r="L20" i="48"/>
  <c r="L15" i="48"/>
  <c r="L21" i="48"/>
  <c r="G10" i="85"/>
  <c r="I10" i="85"/>
  <c r="I21" i="48"/>
  <c r="G8" i="85"/>
  <c r="I8" i="85"/>
  <c r="I9" i="48"/>
  <c r="J8" i="48"/>
  <c r="K8" i="48"/>
  <c r="I17" i="85"/>
  <c r="G17" i="85"/>
  <c r="G11" i="85"/>
  <c r="I11" i="85"/>
  <c r="I21" i="85"/>
  <c r="G21" i="85"/>
  <c r="K11" i="48"/>
  <c r="J11" i="48"/>
  <c r="J12" i="48"/>
  <c r="K12" i="48"/>
  <c r="G12" i="85"/>
  <c r="I12" i="85"/>
  <c r="G13" i="85"/>
  <c r="I13" i="85"/>
  <c r="K13" i="48"/>
  <c r="J13" i="48"/>
  <c r="F242" i="47"/>
  <c r="D13" i="35"/>
  <c r="F243" i="47" s="1"/>
  <c r="E13" i="35"/>
  <c r="H24" i="30"/>
  <c r="L24" i="30" s="1"/>
  <c r="F224" i="47" s="1"/>
  <c r="C6" i="68"/>
  <c r="D6" i="68" s="1"/>
  <c r="F19" i="58"/>
  <c r="G19" i="58"/>
  <c r="H19" i="58"/>
  <c r="C5" i="68"/>
  <c r="D5" i="68" s="1"/>
  <c r="AC19" i="5"/>
  <c r="W20" i="8"/>
  <c r="Z19" i="14"/>
  <c r="AZ19" i="18"/>
  <c r="W20" i="7"/>
  <c r="Y21" i="43"/>
  <c r="L19" i="15"/>
  <c r="Y19" i="6"/>
  <c r="Q19" i="4"/>
  <c r="Q19" i="20"/>
  <c r="I17" i="48"/>
  <c r="K21" i="32"/>
  <c r="N21" i="32" s="1"/>
  <c r="M21" i="32"/>
  <c r="C225" i="47"/>
  <c r="J19" i="48"/>
  <c r="K19" i="48"/>
  <c r="E24" i="63"/>
  <c r="E30" i="63" s="1"/>
  <c r="J18" i="48"/>
  <c r="I18" i="48" s="1"/>
  <c r="G18" i="58"/>
  <c r="AC18" i="5"/>
  <c r="Z18" i="14"/>
  <c r="Q18" i="20"/>
  <c r="W19" i="8"/>
  <c r="W19" i="7"/>
  <c r="Y18" i="6"/>
  <c r="Q18" i="4"/>
  <c r="AZ18" i="18"/>
  <c r="L18" i="15"/>
  <c r="Y20" i="43"/>
  <c r="H18" i="58"/>
  <c r="C7" i="68"/>
  <c r="D7" i="68" s="1"/>
  <c r="Y20" i="32"/>
  <c r="W20" i="32"/>
  <c r="Z20" i="32" s="1"/>
  <c r="H23" i="31"/>
  <c r="J6" i="31"/>
  <c r="F223" i="47" s="1"/>
  <c r="I15" i="48"/>
  <c r="N10" i="32"/>
  <c r="J16" i="64"/>
  <c r="G23" i="33"/>
  <c r="I23" i="33" s="1"/>
  <c r="AW23" i="18"/>
  <c r="Z10" i="32"/>
  <c r="L9" i="48"/>
  <c r="I10" i="48"/>
  <c r="I22" i="48"/>
  <c r="F9" i="110"/>
  <c r="E9" i="110"/>
  <c r="D9" i="110"/>
  <c r="I6" i="48" l="1"/>
  <c r="L16" i="48"/>
  <c r="L14" i="48"/>
  <c r="I14" i="48"/>
  <c r="J23" i="31"/>
  <c r="I7" i="48"/>
  <c r="L13" i="48"/>
  <c r="I11" i="48"/>
  <c r="L8" i="48"/>
  <c r="L19" i="48"/>
  <c r="F10" i="110"/>
  <c r="F11" i="110" s="1"/>
  <c r="F5" i="110" s="1"/>
  <c r="D10" i="110"/>
  <c r="D11" i="110" s="1"/>
  <c r="D5" i="110" s="1"/>
  <c r="E10" i="110"/>
  <c r="E11" i="110" s="1"/>
  <c r="E5" i="110" s="1"/>
  <c r="B28" i="65"/>
  <c r="B31" i="65" s="1"/>
  <c r="A2" i="65" s="1"/>
  <c r="F240" i="47"/>
  <c r="D8" i="46"/>
  <c r="D22" i="46"/>
  <c r="D12" i="46"/>
  <c r="D14" i="46"/>
  <c r="D17" i="46"/>
  <c r="D6" i="46"/>
  <c r="D24" i="46"/>
  <c r="E6" i="46"/>
  <c r="E22" i="46"/>
  <c r="D20" i="46"/>
  <c r="D10" i="46"/>
  <c r="D28" i="46"/>
  <c r="D7" i="46"/>
  <c r="D21" i="46"/>
  <c r="D26" i="46"/>
  <c r="D11" i="46"/>
  <c r="D27" i="46"/>
  <c r="D9" i="46"/>
  <c r="D23" i="46"/>
  <c r="D29" i="46"/>
  <c r="E13" i="46"/>
  <c r="D18" i="46"/>
  <c r="D16" i="46"/>
  <c r="D13" i="46"/>
  <c r="D30" i="46"/>
  <c r="E17" i="46"/>
  <c r="D15" i="46"/>
  <c r="D19" i="46"/>
  <c r="E25" i="46"/>
  <c r="D25" i="46"/>
  <c r="E21" i="46"/>
  <c r="F21" i="46"/>
  <c r="E23" i="46"/>
  <c r="F23" i="46"/>
  <c r="F246" i="47"/>
  <c r="L12" i="48"/>
  <c r="I13" i="48"/>
  <c r="L11" i="48"/>
  <c r="I12" i="48"/>
  <c r="I8" i="48"/>
  <c r="L18" i="48"/>
  <c r="I19" i="48"/>
  <c r="K25" i="32"/>
  <c r="N25" i="32" s="1"/>
  <c r="W25" i="32"/>
  <c r="Z25" i="32" s="1"/>
  <c r="F225" i="47" l="1"/>
  <c r="F239" i="47"/>
  <c r="F236" i="47"/>
  <c r="F235" i="47" l="1"/>
</calcChain>
</file>

<file path=xl/sharedStrings.xml><?xml version="1.0" encoding="utf-8"?>
<sst xmlns="http://schemas.openxmlformats.org/spreadsheetml/2006/main" count="3016" uniqueCount="1405">
  <si>
    <t>Personale soggetto a turnazione (**) Personale indicato in T1</t>
  </si>
  <si>
    <t>Personale soggetto a reperibilità (**) Personale indicato in T1</t>
  </si>
  <si>
    <t>L’ente ha attive al 31/12 convenzioni con altri enti ai sensi dell’art. 30 del T.U.E.L. , o di analoghe disposizioni delle Regioni e Province Autonome?</t>
  </si>
  <si>
    <t>CONTRATTI PER RESA SERVIZI/ADEMPIMENTI OBBLIGATORI PER LEGGE</t>
  </si>
  <si>
    <t>L115</t>
  </si>
  <si>
    <t>j=(a+b+c+d-e-f-g-h-i)</t>
  </si>
  <si>
    <t>k</t>
  </si>
  <si>
    <t>j=k</t>
  </si>
  <si>
    <t>u=(l+m+n+o-p-q-r-s-t)</t>
  </si>
  <si>
    <t>v</t>
  </si>
  <si>
    <t>u=v</t>
  </si>
  <si>
    <t>RETRIBUZIONE DI POSIZIONE</t>
  </si>
  <si>
    <t>RETRIBUZIONE DI RISULTATO</t>
  </si>
  <si>
    <t>unità per il calcolo delle assenze (*)</t>
  </si>
  <si>
    <t>Presenti per titolo di studio 
(Tab 9)</t>
  </si>
  <si>
    <t>Contratti per resa servizi/adempimenti obbligatori per legge</t>
  </si>
  <si>
    <t>*25</t>
  </si>
  <si>
    <t>Numero dirigenti appartenenti alla polizia locale</t>
  </si>
  <si>
    <t>*26</t>
  </si>
  <si>
    <t>Numero appartenenti alla polizia locale di categoria C</t>
  </si>
  <si>
    <t>*27</t>
  </si>
  <si>
    <t>Numero appartenenti alla polizia locale di categoria D</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</si>
  <si>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</si>
  <si>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</si>
  <si>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</si>
  <si>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</si>
  <si>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</si>
  <si>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</si>
  <si>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</si>
  <si>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</si>
  <si>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</si>
  <si>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</si>
  <si>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</si>
  <si>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</si>
  <si>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</si>
  <si>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</si>
  <si>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</si>
  <si>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</si>
  <si>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</si>
  <si>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</si>
  <si>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</si>
  <si>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</si>
  <si>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</si>
  <si>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</si>
  <si>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</si>
  <si>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</si>
  <si>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</si>
  <si>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</si>
  <si>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</si>
  <si>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</si>
  <si>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</si>
  <si>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</si>
  <si>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</si>
  <si>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</si>
  <si>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</si>
  <si>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</si>
  <si>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RALN</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</si>
  <si>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</si>
  <si>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</si>
  <si>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</si>
  <si>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</si>
  <si>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</si>
  <si>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</si>
  <si>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Personale stabilizzato da LSU</t>
  </si>
  <si>
    <t>LAUREA BREVE</t>
  </si>
  <si>
    <t>SPECIALIZZAZIONE
POST LAUREA/ DOTTORATO DI RICERCA</t>
  </si>
  <si>
    <t>ALTRI TITOLI
POST LAUREA</t>
  </si>
  <si>
    <t>FORMAZIONE</t>
  </si>
  <si>
    <t>VALORE</t>
  </si>
  <si>
    <t>VALORE %</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</si>
  <si>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</si>
  <si>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</si>
  <si>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</si>
  <si>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</si>
  <si>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</si>
  <si>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</si>
  <si>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</si>
  <si>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</si>
  <si>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</si>
  <si>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</si>
  <si>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</si>
  <si>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</si>
  <si>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</si>
  <si>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</si>
  <si>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</si>
  <si>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</si>
  <si>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</si>
  <si>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</si>
  <si>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</si>
  <si>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</si>
  <si>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</si>
  <si>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</si>
  <si>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</si>
  <si>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</si>
  <si>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</si>
  <si>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</si>
  <si>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</si>
  <si>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</si>
  <si>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</si>
  <si>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</si>
  <si>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</si>
  <si>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Codice</t>
  </si>
  <si>
    <t>CATEGORIA</t>
  </si>
  <si>
    <t>Importo</t>
  </si>
  <si>
    <t>IRAP</t>
  </si>
  <si>
    <t>ALTRE SPESE</t>
  </si>
  <si>
    <t xml:space="preserve">Voci di spesa </t>
  </si>
  <si>
    <t xml:space="preserve"> </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</si>
  <si>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</si>
  <si>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</si>
  <si>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</si>
  <si>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</si>
  <si>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</si>
  <si>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</si>
  <si>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</si>
  <si>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</si>
  <si>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</si>
  <si>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</si>
  <si>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</si>
  <si>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</si>
  <si>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</si>
  <si>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</si>
  <si>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</si>
  <si>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</si>
  <si>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</si>
  <si>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</si>
  <si>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</si>
  <si>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</si>
  <si>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</si>
  <si>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</si>
  <si>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</si>
  <si>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</si>
  <si>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</si>
  <si>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</si>
  <si>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</si>
  <si>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</si>
  <si>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</si>
  <si>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</si>
  <si>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</si>
  <si>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</si>
  <si>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</si>
  <si>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</si>
  <si>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</si>
  <si>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</si>
  <si>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</si>
  <si>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</si>
  <si>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</si>
  <si>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</si>
  <si>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</si>
  <si>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</si>
  <si>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</si>
  <si>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</si>
  <si>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</si>
  <si>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</si>
  <si>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</si>
  <si>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</si>
  <si>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</si>
  <si>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</si>
  <si>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</si>
  <si>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</si>
  <si>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</si>
  <si>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</si>
  <si>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</si>
  <si>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</si>
  <si>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</si>
  <si>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</si>
  <si>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</si>
  <si>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</si>
  <si>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</si>
  <si>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</si>
  <si>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</si>
  <si>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</si>
  <si>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</si>
  <si>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</si>
  <si>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</si>
  <si>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</si>
  <si>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</si>
  <si>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</si>
  <si>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</si>
  <si>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</si>
  <si>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</si>
  <si>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</si>
  <si>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</si>
  <si>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</si>
  <si>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</si>
  <si>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</si>
  <si>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</si>
  <si>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</si>
  <si>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</si>
  <si>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</si>
  <si>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</si>
  <si>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</si>
  <si>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</si>
  <si>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</si>
  <si>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</si>
  <si>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</si>
  <si>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</si>
  <si>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</si>
  <si>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</si>
  <si>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</si>
  <si>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</si>
  <si>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</si>
  <si>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</si>
  <si>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</si>
  <si>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</si>
  <si>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</si>
  <si>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</si>
  <si>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</si>
  <si>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</si>
  <si>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</si>
  <si>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</si>
  <si>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</si>
  <si>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</si>
  <si>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</si>
  <si>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</si>
  <si>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</si>
  <si>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</si>
  <si>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</si>
  <si>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</si>
  <si>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</si>
  <si>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</si>
  <si>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</si>
  <si>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</si>
  <si>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</si>
  <si>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</si>
  <si>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</si>
  <si>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</si>
  <si>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</si>
  <si>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</si>
  <si>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</si>
  <si>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</si>
  <si>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</si>
  <si>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</si>
  <si>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</si>
  <si>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</si>
  <si>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</si>
  <si>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</si>
  <si>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</si>
  <si>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</si>
  <si>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</si>
  <si>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</si>
  <si>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</si>
  <si>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</si>
  <si>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</si>
  <si>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</si>
  <si>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</si>
  <si>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</si>
  <si>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</si>
  <si>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</si>
  <si>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</si>
  <si>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</si>
  <si>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</si>
  <si>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</si>
  <si>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</si>
  <si>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</si>
  <si>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</si>
  <si>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</si>
  <si>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</si>
  <si>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</si>
  <si>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</si>
  <si>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</si>
  <si>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</si>
  <si>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</si>
  <si>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</si>
  <si>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</si>
  <si>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</si>
  <si>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</si>
  <si>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</si>
  <si>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</si>
  <si>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</si>
  <si>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</si>
  <si>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</si>
  <si>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SI</t>
  </si>
  <si>
    <t>NO</t>
  </si>
  <si>
    <t>Non compilare</t>
  </si>
  <si>
    <t>numero contratti</t>
  </si>
  <si>
    <t>numero unità</t>
  </si>
  <si>
    <t>000061</t>
  </si>
  <si>
    <t>PC</t>
  </si>
  <si>
    <t>F999</t>
  </si>
  <si>
    <t>U998</t>
  </si>
  <si>
    <t xml:space="preserve">COMPENSI PRODUTTIVITA' </t>
  </si>
  <si>
    <t>I207</t>
  </si>
  <si>
    <t>I212</t>
  </si>
  <si>
    <t>S604</t>
  </si>
  <si>
    <t>S630</t>
  </si>
  <si>
    <t>S998</t>
  </si>
  <si>
    <t>S999</t>
  </si>
  <si>
    <t>T101</t>
  </si>
  <si>
    <t>*</t>
  </si>
  <si>
    <t>*1</t>
  </si>
  <si>
    <t>*2</t>
  </si>
  <si>
    <t>*6</t>
  </si>
  <si>
    <t>*7</t>
  </si>
  <si>
    <t>ND</t>
  </si>
  <si>
    <t>E-Mail</t>
  </si>
  <si>
    <t>*8</t>
  </si>
  <si>
    <t>*3</t>
  </si>
  <si>
    <t>*4</t>
  </si>
  <si>
    <t>*15</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</si>
  <si>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</si>
  <si>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</si>
  <si>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</si>
  <si>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</si>
  <si>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</si>
  <si>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</si>
  <si>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</si>
  <si>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</si>
  <si>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</si>
  <si>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</si>
  <si>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</si>
  <si>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</si>
  <si>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</si>
  <si>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</si>
  <si>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</si>
  <si>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</si>
  <si>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000096</t>
  </si>
  <si>
    <t>0D0102</t>
  </si>
  <si>
    <t>0D0103</t>
  </si>
  <si>
    <t>0D0485</t>
  </si>
  <si>
    <t>0D0104</t>
  </si>
  <si>
    <t>0D0097</t>
  </si>
  <si>
    <t>0D0098</t>
  </si>
  <si>
    <t>0D0095</t>
  </si>
  <si>
    <t>PERSONALE SCOLASTICO</t>
  </si>
  <si>
    <t>ARRETRATI ANNI PRECEDENTI</t>
  </si>
  <si>
    <t>STRAORDINARIO</t>
  </si>
  <si>
    <t>I125</t>
  </si>
  <si>
    <t>I143</t>
  </si>
  <si>
    <t>I222</t>
  </si>
  <si>
    <t>S615</t>
  </si>
  <si>
    <t>NF</t>
  </si>
  <si>
    <t>*16</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</si>
  <si>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</si>
  <si>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</si>
  <si>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</si>
  <si>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</si>
  <si>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Sede autonoma</t>
  </si>
  <si>
    <t>% di superficie in area montana</t>
  </si>
  <si>
    <t>% di popolazione residente in area montana</t>
  </si>
  <si>
    <t>Fino a 1 anno</t>
  </si>
  <si>
    <t>Da 1 a 2 anni</t>
  </si>
  <si>
    <t>Da 2 a 3 anni</t>
  </si>
  <si>
    <t>Oltre i 3 anni</t>
  </si>
  <si>
    <t>Uomo / Donna</t>
  </si>
  <si>
    <t>TOTALE Tempo determinato</t>
  </si>
  <si>
    <t>Z01</t>
  </si>
  <si>
    <t>SI_1A</t>
  </si>
  <si>
    <t>T2A</t>
  </si>
  <si>
    <t>*17</t>
  </si>
  <si>
    <t>*19</t>
  </si>
  <si>
    <t>*20</t>
  </si>
  <si>
    <t>Convenzioni esterni (IN) (Tab 3)</t>
  </si>
  <si>
    <t>Convenzioni interni (OUT) (Tab 3)</t>
  </si>
  <si>
    <t>o</t>
  </si>
  <si>
    <t>q</t>
  </si>
  <si>
    <t>r</t>
  </si>
  <si>
    <t>t</t>
  </si>
  <si>
    <t>Totale (Uomini + donne della sezione "Personale Esterno" COMANDATI / DISTACCATI + FUORI RUOLO+CONVENZIONI)+Mensilità medie da T12(mensilità /12)</t>
  </si>
  <si>
    <t>E’ stato istituito un ufficio / servizio disciplinare?</t>
  </si>
  <si>
    <t>*21</t>
  </si>
  <si>
    <t>RILEVAZIONE CEPEL</t>
  </si>
  <si>
    <t>Altro</t>
  </si>
  <si>
    <t>valore</t>
  </si>
  <si>
    <t xml:space="preserve">Assunzione per chiamata diretta (L. 68/99 - categorie protette) </t>
  </si>
  <si>
    <t xml:space="preserve">Assunzione per chiamata numerica (L. 68/99 - categorie protette) </t>
  </si>
  <si>
    <t>I422</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</si>
  <si>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</si>
  <si>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</si>
  <si>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</si>
  <si>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</si>
  <si>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</si>
  <si>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</si>
  <si>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</si>
  <si>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</si>
  <si>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</si>
  <si>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</si>
  <si>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</si>
  <si>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</si>
  <si>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</si>
  <si>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</si>
  <si>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SEGRETARIO A</t>
  </si>
  <si>
    <t>SEGRETARIO B</t>
  </si>
  <si>
    <t>SEGRETARIO C</t>
  </si>
  <si>
    <t>DIRETTORE  GENERALE</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</si>
  <si>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</si>
  <si>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</si>
  <si>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</si>
  <si>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</si>
  <si>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</si>
  <si>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</si>
  <si>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</si>
  <si>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SEGRETARIO GENERALE CCIAA</t>
  </si>
  <si>
    <t>Nomina da concorso</t>
  </si>
  <si>
    <t>C01</t>
  </si>
  <si>
    <t>C03</t>
  </si>
  <si>
    <t>C17</t>
  </si>
  <si>
    <t>C18</t>
  </si>
  <si>
    <t>C19</t>
  </si>
  <si>
    <t>C99</t>
  </si>
  <si>
    <t>A23</t>
  </si>
  <si>
    <t>A24</t>
  </si>
  <si>
    <t>A27</t>
  </si>
  <si>
    <t>A28</t>
  </si>
  <si>
    <t>A29</t>
  </si>
  <si>
    <t>A30</t>
  </si>
  <si>
    <t>A31</t>
  </si>
  <si>
    <t>S710</t>
  </si>
  <si>
    <t>COMPENSO AGGIUNTIVO AL SEGR. COMUNALE QUALE DIR. GENERALE</t>
  </si>
  <si>
    <t>L'Ente fa parte di una "Unione di Comuni", ai sensi dell'art. 32 del d.lgs 267/2000 o di analoghe disposizioni delle Regioni e Province Autonome?</t>
  </si>
  <si>
    <t>NUMERO UNITA'</t>
  </si>
  <si>
    <t>Numero di persone in ingresso o uscita con mobilità fra pubblico e privato ex art. 23 bis comma 7 d.lgs.165/2001 o di analoghe disposizioni delle Regioni e Province Autonome</t>
  </si>
  <si>
    <t>Inserire in ciascuna riga il codice di un Comune che partecipa all'Ente (vedi ‘LISTA ISTITUZIONI’ scaricata con il KIT)</t>
  </si>
  <si>
    <t>Totale Risorse fisse</t>
  </si>
  <si>
    <t>Risorse variabili</t>
  </si>
  <si>
    <t>Totale Risorse variabili</t>
  </si>
  <si>
    <t>ALTRI PERMESSI ED ASSENZE RETRIBUITE</t>
  </si>
  <si>
    <t>ASS.RETRIB.:MATERNITA',CONGEDO PARENT.,MALATTIA FIGLIO</t>
  </si>
  <si>
    <t>LEGGE 104/92</t>
  </si>
  <si>
    <t>ASSENZE PER MALATTIA RETRIBUITE</t>
  </si>
  <si>
    <t>M04</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</si>
  <si>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</si>
  <si>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</si>
  <si>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</si>
  <si>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</si>
  <si>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</si>
  <si>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</si>
  <si>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</si>
  <si>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</si>
  <si>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</si>
  <si>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</si>
  <si>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</si>
  <si>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COMPENSI PER PERSONALE ADDETTO AI LAVORI SOCIALMENTE UTILI</t>
  </si>
  <si>
    <t>S720</t>
  </si>
  <si>
    <t>b=&lt;a</t>
  </si>
  <si>
    <t>Numero di unità appartenenti alla polizia locale (SI_1A)</t>
  </si>
  <si>
    <t>Dirigenti</t>
  </si>
  <si>
    <r>
      <rPr>
        <i/>
        <sz val="10"/>
        <rFont val="Arial"/>
        <family val="2"/>
      </rPr>
      <t>Tipologia di Ente:</t>
    </r>
    <r>
      <rPr>
        <b/>
        <sz val="10"/>
        <rFont val="Arial"/>
        <family val="2"/>
      </rPr>
      <t xml:space="preserve"> UNIONE di COMUNI</t>
    </r>
  </si>
  <si>
    <r>
      <rPr>
        <i/>
        <sz val="10"/>
        <rFont val="Arial"/>
        <family val="2"/>
      </rPr>
      <t>Tipologia di Ente:</t>
    </r>
    <r>
      <rPr>
        <b/>
        <sz val="10"/>
        <rFont val="Arial"/>
        <family val="2"/>
      </rPr>
      <t xml:space="preserve"> COMUNITA' MONTANE</t>
    </r>
  </si>
  <si>
    <t>U448</t>
  </si>
  <si>
    <t>U449</t>
  </si>
  <si>
    <t>P098</t>
  </si>
  <si>
    <r>
      <t xml:space="preserve">*(asterisco): si intende campo obbligatorio
</t>
    </r>
    <r>
      <rPr>
        <sz val="9"/>
        <rFont val="Arial"/>
        <family val="2"/>
      </rPr>
      <t>(1)</t>
    </r>
    <r>
      <rPr>
        <sz val="8"/>
        <rFont val="Arial"/>
        <family val="2"/>
      </rPr>
      <t xml:space="preserve">  </t>
    </r>
    <r>
      <rPr>
        <i/>
        <sz val="11"/>
        <rFont val="Arial"/>
        <family val="2"/>
      </rPr>
      <t>La SQ7 va considerata solo dagli Enti tenuti alla compilazione della SI_1A (Comuni, Province, Unioni di Comuni, Comunità Montane)</t>
    </r>
  </si>
  <si>
    <t>ATTENZIONE: LA PRESENTE TAVOLA VA CONSIDERATA SOLO DAGLI ENTI 
TENUTI ALL'INVIO DELLA SI_1A 
(Comuni, Province, Unioni di Comuni, Comunità Montane)</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</si>
  <si>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</si>
  <si>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</si>
  <si>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Congruenza (max scostamento consentito +/- 2%)</t>
  </si>
  <si>
    <t>v. a. di f&lt;=2%</t>
  </si>
  <si>
    <t>tra 41 e 43 anni</t>
  </si>
  <si>
    <t>44 e oltre</t>
  </si>
  <si>
    <t>tra 65 e 67 anni</t>
  </si>
  <si>
    <t>68 e oltre</t>
  </si>
  <si>
    <t>C25</t>
  </si>
  <si>
    <t>O10</t>
  </si>
  <si>
    <t>CONGEDI RETRIBUITI AI SENSI DELL'ART.42,C.5, DLGS 151/2001</t>
  </si>
  <si>
    <t>F50H</t>
  </si>
  <si>
    <t>F70A</t>
  </si>
  <si>
    <t>DIRIGENTE A TEMPO INDETERMINATO</t>
  </si>
  <si>
    <t>0D0164</t>
  </si>
  <si>
    <t>0D0165</t>
  </si>
  <si>
    <t>0D0I95</t>
  </si>
  <si>
    <t>S740</t>
  </si>
  <si>
    <t>S750</t>
  </si>
  <si>
    <t>IND. DI VACANZA CONTRATTUALE</t>
  </si>
  <si>
    <t>IND. DI VIGILANZA</t>
  </si>
  <si>
    <t>INDENNITA DI COMPARTO</t>
  </si>
  <si>
    <t>COMPENSI ONERI RISCHI E DISAGI</t>
  </si>
  <si>
    <t>FONDO SPECIF. RESPONSAB.</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</si>
  <si>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</si>
  <si>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</si>
  <si>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</si>
  <si>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</si>
  <si>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</si>
  <si>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</si>
  <si>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</si>
  <si>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</si>
  <si>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</si>
  <si>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</si>
  <si>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</si>
  <si>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</si>
  <si>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</si>
  <si>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</si>
  <si>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</si>
  <si>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</si>
  <si>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</si>
  <si>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</si>
  <si>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</si>
  <si>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</si>
  <si>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*28</t>
  </si>
  <si>
    <t>NUMERO</t>
  </si>
  <si>
    <t>Solo per chi ha risposto SI' alla domanda n. 28</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</si>
  <si>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</si>
  <si>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</si>
  <si>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</si>
  <si>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</si>
  <si>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</si>
  <si>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</si>
  <si>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</si>
  <si>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</si>
  <si>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quante funzioni con convenzioni?</t>
  </si>
  <si>
    <t>quante funzioni con unione di comuni?</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</si>
  <si>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</si>
  <si>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</si>
  <si>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</si>
  <si>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</si>
  <si>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Indicare il numero di unita di personale utilizzato a qualsiasi titolo (comando o altro) nelle attivita esternalizzate con esclusione delle unita effettivamente cessate a seguito di esternalizzazioni.</t>
  </si>
  <si>
    <t>Quanti sono i dipendenti al 31.12 in aspettativa per dottorato di ricerca con retribuzione a carico dell'amministrazione ai sensi dell’articolo 2 della legge 476/1984 e s.m.?</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</si>
  <si>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</si>
  <si>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</si>
  <si>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assenze in T11, ma nessuna unità in T1</t>
  </si>
  <si>
    <t xml:space="preserve">Controllo incidenza % L105 / P062  =&gt;  </t>
  </si>
  <si>
    <t>Incongruenza
[(a-gg formazione)&gt;(mens.T12/12*260)]</t>
  </si>
  <si>
    <t>(b) cfr." istruzioni generali e specifiche di comparto" e "glossario"</t>
  </si>
  <si>
    <t>T12 non compilata o assenze comunicate &gt; gg lavorabili (</t>
  </si>
  <si>
    <t>REFERENTE DA CONTATTARE</t>
  </si>
  <si>
    <t>NOTE: Elenco Istituzioni ed importi dei rimborsi effettuati (**)</t>
  </si>
  <si>
    <t>NOTE: Elenco Istituzioni ed importi dei rimborsi ricevuti (***)</t>
  </si>
  <si>
    <t>VOCI DI SPESA RILEVATE</t>
  </si>
  <si>
    <t>IMPORTO SICO</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</si>
  <si>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</si>
  <si>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</si>
  <si>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</si>
  <si>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</si>
  <si>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</si>
  <si>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</si>
  <si>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TABELLA 12</t>
  </si>
  <si>
    <t>TABELLA 13</t>
  </si>
  <si>
    <t>TOTALE GENERALE</t>
  </si>
  <si>
    <t>TOTALE GENERALE AL NETTO DEI RIMBORSI</t>
  </si>
  <si>
    <t>RIMBORSI RICEVUTI  DALLE AMMINISTRAZIONI PER SPESE DI PERSONALE  (a riduzione) (sommatoria dei diversi rimborsi presenti in tabella 14)</t>
  </si>
  <si>
    <t>A999</t>
  </si>
  <si>
    <t>P998</t>
  </si>
  <si>
    <t>TRC</t>
  </si>
  <si>
    <t>P999</t>
  </si>
  <si>
    <t>###</t>
  </si>
  <si>
    <t>I424</t>
  </si>
  <si>
    <t>S190</t>
  </si>
  <si>
    <t>S761</t>
  </si>
  <si>
    <t>INDENNITA' ART.42, COMMA 5-TER, D.LGS. 151/2001</t>
  </si>
  <si>
    <t>INDENNITA' DI STAFF/COLLABORAZIONE</t>
  </si>
  <si>
    <t>INCENTIVI ALLA PROGETTAZIONE EX LEGGE MERLONI</t>
  </si>
  <si>
    <t>ONORARI AVVOCATI</t>
  </si>
  <si>
    <t>COMPETENZE PERSONALE COMANDATO/DISTACCATO PRESSO L'AMM.NE</t>
  </si>
  <si>
    <t>Organizzazione generale dell'amministrazione, gestione finanziaria e contabile e controllo;</t>
  </si>
  <si>
    <t>Organizzazione dei servizi pubblici di interesse generale di ambito comunale, ivi compresi i servizi di trasporto pubblico comunale;</t>
  </si>
  <si>
    <t>Catasto, ad eccezione delle funzioni mantenute allo Stato dalla normativa vigente;</t>
  </si>
  <si>
    <t>La pianificazione urbanistica ed edilizia di ambito comunale nonché la partecipazione alla pianificazione territoriale di livello sovracomunale;</t>
  </si>
  <si>
    <t>Attività, in ambito comunale, di pianificazione di protezione civile e di coordinamento dei primi soccorsi;</t>
  </si>
  <si>
    <t>L'organizzazione e la gestione dei servizi di raccolta, avvio e smaltimento e recupero dei rifiuti urbani e la riscossione dei relativi tributi;</t>
  </si>
  <si>
    <t>Progettazione e gestione del sistema locale dei servizi sociali ed erogazione delle relative prestazioni ai cittadini, secondo quanto previsto dall'articolo 118, quarto comma, della Costituzione;</t>
  </si>
  <si>
    <t>Edilizia scolastica (per la parte non attribuita alla competenza delle province), organizzazione e gestione dei servizi scolastici;</t>
  </si>
  <si>
    <t>Polizia municipale e polizia amministrativa locale;</t>
  </si>
  <si>
    <t xml:space="preserve">Tenuta dei registri di stato civile e di popolazione e compiti in materia di servizi anagrafici nonché in materia di serv. elettorali e statistici, nell'esercizio delle funzioni di competenza statale; </t>
  </si>
  <si>
    <t>Indicare i servizi svolti dall'Unione di comuni</t>
  </si>
  <si>
    <t>TOTALE del personale da distribuire</t>
  </si>
  <si>
    <t>Domande SI_1</t>
  </si>
  <si>
    <t>Unità annue
dichiarate in SI_1</t>
  </si>
  <si>
    <t>Totale presenti al
31-12 dichiarati in T1</t>
  </si>
  <si>
    <t>Controllo</t>
  </si>
  <si>
    <t>Assenze dichiarate</t>
  </si>
  <si>
    <t xml:space="preserve">Compresenza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</si>
  <si>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</si>
  <si>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</si>
  <si>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IMPORTO BILANCIO (*)</t>
  </si>
  <si>
    <t>IN 3</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</si>
  <si>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</si>
  <si>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</si>
  <si>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</si>
  <si>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</si>
  <si>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</si>
  <si>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F96H</t>
  </si>
  <si>
    <t>Convenzione 1</t>
  </si>
  <si>
    <t>Al 31.12 l'Ente è capofila di una convenzione stipulata ai sensi dell'art. 30 del T.U.E.L. , o di analoghe disposizioni delle Regioni e Province Autonome?</t>
  </si>
  <si>
    <t>CODICE ENTE</t>
  </si>
  <si>
    <t>In caso di risposta negativa indicare il codice dell'Ente capofila (file con i codici degli enti associato al kit excel)</t>
  </si>
  <si>
    <t>In caso di risposta positiva indicare quali sono i servizi oggetto della convenzione selezionandoli dall'elenco proposto</t>
  </si>
  <si>
    <t>Tenuta dei reg. di stato civile e di pop.zione e compiti in materia di servizi anagrafici nonché in materia di serv. elettorali e statistici, nell'esercizio delle funzioni di competenza statale</t>
  </si>
  <si>
    <t xml:space="preserve">Convenzione 2 </t>
  </si>
  <si>
    <t>Convenzione 3</t>
  </si>
  <si>
    <t>*31</t>
  </si>
  <si>
    <t>*32</t>
  </si>
  <si>
    <t>Convenzione 4</t>
  </si>
  <si>
    <t>*46</t>
  </si>
  <si>
    <t>*47</t>
  </si>
  <si>
    <t>Convenzione 5</t>
  </si>
  <si>
    <t>*61</t>
  </si>
  <si>
    <t>*62</t>
  </si>
  <si>
    <t>SI_1A_CONV</t>
  </si>
  <si>
    <t>C21</t>
  </si>
  <si>
    <t>A35</t>
  </si>
  <si>
    <t>Si</t>
  </si>
  <si>
    <t>No</t>
  </si>
  <si>
    <r>
      <rPr>
        <b/>
        <sz val="7"/>
        <rFont val="Helv"/>
      </rPr>
      <t>IRAP</t>
    </r>
    <r>
      <rPr>
        <sz val="7"/>
        <rFont val="Helv"/>
      </rPr>
      <t xml:space="preserve">
</t>
    </r>
    <r>
      <rPr>
        <b/>
        <sz val="7"/>
        <rFont val="Helv"/>
      </rPr>
      <t>Commerciale</t>
    </r>
  </si>
  <si>
    <t>P035</t>
  </si>
  <si>
    <t>CONTRIBUTI A CARICO DELL'AMM.NE PER FONDI PREV. COMPLEMENTARE</t>
  </si>
  <si>
    <t>IN 9</t>
  </si>
  <si>
    <t>Totale Fondo posizione e risultato</t>
  </si>
  <si>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</si>
  <si>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</si>
  <si>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Coerenza T1 con personale T3 OUT</t>
  </si>
  <si>
    <t>Coerenza distribuzione territoriale</t>
  </si>
  <si>
    <t>a&gt;=(e+f+g+h+i)</t>
  </si>
  <si>
    <t>l&gt;=(p+q+r+s+t)</t>
  </si>
  <si>
    <t>sono presenti unità in T1 o personale esterno in T3, ma non assenze in T11</t>
  </si>
  <si>
    <t>ATTENZIONE: Per gli Enti che non sono tenuti all’invio della Tabella 10, la Tavola va considerata con riferimento al diagnostico della colonna “Coerenza T1 con personale T3 OUT”</t>
  </si>
  <si>
    <t>NOTE E CHIARIMENTI ALLA RILEVAZIONE
(max 1500 caratteri)</t>
  </si>
  <si>
    <t>(sono evidenziate quelle valorizzate nella T1)</t>
  </si>
  <si>
    <t>U+D</t>
  </si>
  <si>
    <t>Totale T2A</t>
  </si>
  <si>
    <t>Totale T2</t>
  </si>
  <si>
    <t>Confronto T2/T2A</t>
  </si>
  <si>
    <t xml:space="preserve">Tavola di congruenza tra il personale a Tempo Determinato comunicato in T2 con la ripartizione dello stesso personale comunicato in T2A
</t>
  </si>
  <si>
    <t>IN 10</t>
  </si>
  <si>
    <t>a con d</t>
  </si>
  <si>
    <t>b con e</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</si>
  <si>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</si>
  <si>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</si>
  <si>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</si>
  <si>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</si>
  <si>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DATI SIOPE</t>
  </si>
  <si>
    <t>U02I</t>
  </si>
  <si>
    <t>F27I</t>
  </si>
  <si>
    <t>Numero complessivo di funzioni dirigenziali previste nell'ordinamento</t>
  </si>
  <si>
    <t>*57</t>
  </si>
  <si>
    <t>*58</t>
  </si>
  <si>
    <t>*59</t>
  </si>
  <si>
    <t>Spesa complessivamente sostenuta per il personale non dirigenziale assegnato agli uffici di diretta collaborazione con gli organi di indirizzo politico</t>
  </si>
  <si>
    <t>Spesa complessivamente sostenuta per il personale con qualifica dirigenziale assegnato agli uffici di diretta collaborazione con gli organi di indirizzo politico</t>
  </si>
  <si>
    <t>Risoluz. rapporto di lavoro</t>
  </si>
  <si>
    <t>Somme
dichiarate in SI_1</t>
  </si>
  <si>
    <t>IN 11</t>
  </si>
  <si>
    <t>Unità annue 
(Tab 2)</t>
  </si>
  <si>
    <t>IN 12</t>
  </si>
  <si>
    <t>IN 13</t>
  </si>
  <si>
    <t>IN 14</t>
  </si>
  <si>
    <t>Incongruenza 14</t>
  </si>
  <si>
    <t>Tavola di congruenza tra i giorni di assenza indicati nella Tabella 11 e i valori di organico inseriti nelle Tabelle 1, 3, 4, 5 (incongruenza 7)</t>
  </si>
  <si>
    <t>Unità annue 
(SI_1)</t>
  </si>
  <si>
    <t>Tipologia lavoro flessibile (Tab 2)</t>
  </si>
  <si>
    <t>Tipologia lavoro flessibile (SI_1)</t>
  </si>
  <si>
    <t>Mensilità/12</t>
  </si>
  <si>
    <t>Totale della Tabella T11 esclusa formazione e altre ass. non retribuite</t>
  </si>
  <si>
    <t>Tavola di coerenza tra valori dichiarati in SI_1 come appartenenti a categorie protette, titolari di permessi per legge n. 104/92, titolari di permessi ai sensi dell'art. 42, comma 5 d.lgs. 151/2001, con il personale indicato in  Tab. 1</t>
  </si>
  <si>
    <t xml:space="preserve">Tavola di compresenza tra valori dichiarati nella SI_1 come titolari di permessi per legge n. 104/92 e titolari di permessi ai sensi dell'art. 42, comma 5 d.lgs. 151/2001, con le giornate di assenza indicate in Tab. 11 </t>
  </si>
  <si>
    <t xml:space="preserve"> Incongruenza 12</t>
  </si>
  <si>
    <t>Tavola di compresenza tra le somme trattenute per malattia indicate nella SI_1 e i giorni di assenza per malattia retribuita indicati nella Tab. 11</t>
  </si>
  <si>
    <t xml:space="preserve"> Incongruenza 13</t>
  </si>
  <si>
    <t>Tavola di compresenza tra valori di organico di personale con rapporto di lavoro flessibile di Tabella 2 e relativa spesa di Tabella 14</t>
  </si>
  <si>
    <t xml:space="preserve"> Incongruenza 11</t>
  </si>
  <si>
    <t>Tavola di compresenza tra valori di organico di personale con rapporto di lavoro flessibile di Scheda Informativa 1 e relativa spesa di Tabella 14</t>
  </si>
  <si>
    <t xml:space="preserve"> Incongruenza 1</t>
  </si>
  <si>
    <t>ASSEGNO AD PERSONAM</t>
  </si>
  <si>
    <t>I418</t>
  </si>
  <si>
    <t>E’ stato rispettato l’art. 1 c. 557 e il comma 557-quater, l.f. per l’anno 2007 e  o analoga disposizione delle Regioni e Province Autonome?</t>
  </si>
  <si>
    <t>_</t>
  </si>
  <si>
    <t>*60</t>
  </si>
  <si>
    <t>*63</t>
  </si>
  <si>
    <t>INCENTIVI PER FUNZIONI TECNICHE</t>
  </si>
  <si>
    <t>SCHEDA UNIFICATA EX ART. 40 BIS, COMMA 3 DEL D.LGS. N.165/2001:</t>
  </si>
  <si>
    <t>"SPECIFICHE INFORMAZIONI SULLA CONTRATTAZIONE INTEGRATIVA"</t>
  </si>
  <si>
    <t>INCONGRUENZA 16</t>
  </si>
  <si>
    <t>MACROCATEGORIA: DIRIGENTI</t>
  </si>
  <si>
    <t>Contatore</t>
  </si>
  <si>
    <t>GEN</t>
  </si>
  <si>
    <t>FONDO RELATIVO ALL'ANNO DI RILEVAZIONE / TEMPISTICA DELLA C.I.</t>
  </si>
  <si>
    <t>Cod_sez</t>
  </si>
  <si>
    <t>Cod_dom</t>
  </si>
  <si>
    <t>Tipo_dom</t>
  </si>
  <si>
    <t>Dato</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</si>
  <si>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</si>
  <si>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</si>
  <si>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</si>
  <si>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</si>
  <si>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</si>
  <si>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</si>
  <si>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PERC</t>
  </si>
  <si>
    <t>LEG265</t>
  </si>
  <si>
    <t>ORG</t>
  </si>
  <si>
    <t>ORGANIZZAZIONE E INCARICHI</t>
  </si>
  <si>
    <t>ORG191</t>
  </si>
  <si>
    <t>ORG299</t>
  </si>
  <si>
    <t>Numero di posizioni dirigenziali preposte alle strutture organizzative complesse ai sensi dell'art. 27, c. 5 del Ccnl 23.12.1999 e s.m.i. effettivamente coperte alla data del 31.12 dell'anno di rilevazione</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</si>
  <si>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</si>
  <si>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</si>
  <si>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</si>
  <si>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</si>
  <si>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</si>
  <si>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</si>
  <si>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ORG271</t>
  </si>
  <si>
    <t>Numero di posizioni dirigenziali effettivamente coperte alla data del 31.12 dell'anno di rilevazione con incarico ad interim</t>
  </si>
  <si>
    <t>ORG300</t>
  </si>
  <si>
    <t>ORG136</t>
  </si>
  <si>
    <t>ORG179</t>
  </si>
  <si>
    <t>ORG161</t>
  </si>
  <si>
    <t>ORG272</t>
  </si>
  <si>
    <t>PRD</t>
  </si>
  <si>
    <t>PRD137</t>
  </si>
  <si>
    <t>PRD115</t>
  </si>
  <si>
    <t>CPL</t>
  </si>
  <si>
    <t>CPL120</t>
  </si>
  <si>
    <t>CPL150</t>
  </si>
  <si>
    <t>Sono costituiti in forma singola o associata?</t>
  </si>
  <si>
    <t>CPL286</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</si>
  <si>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</si>
  <si>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</si>
  <si>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</si>
  <si>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</si>
  <si>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</si>
  <si>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</si>
  <si>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</si>
  <si>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</si>
  <si>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</si>
  <si>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PEO</t>
  </si>
  <si>
    <t>PEO188</t>
  </si>
  <si>
    <t>PEO133</t>
  </si>
  <si>
    <t>CPL194</t>
  </si>
  <si>
    <t>Viene effettuata la valutazione delle prestazioni e dei risultati dei dipendenti (art. 6 del Ccnl 31.3.1999) (S/N) ?</t>
  </si>
  <si>
    <t>CPL182</t>
  </si>
  <si>
    <t>SICI</t>
  </si>
  <si>
    <t>IN 15</t>
  </si>
  <si>
    <t>SQUADRATURA 9</t>
  </si>
  <si>
    <t>Risorse per la retribuzione di posizione e di risultato</t>
  </si>
  <si>
    <t>Risorse / Costituzione del fondo</t>
  </si>
  <si>
    <t>Impeghi / Importi erogati</t>
  </si>
  <si>
    <t>Risorse fisse aventi carattere di certezza e stabilità</t>
  </si>
  <si>
    <t>Fondo</t>
  </si>
  <si>
    <t>Natura</t>
  </si>
  <si>
    <t>Voce</t>
  </si>
  <si>
    <t>INCONGRUENZA 15</t>
  </si>
  <si>
    <t>SQ 9</t>
  </si>
  <si>
    <t>PERSONALE IN ASPETTATIVA</t>
  </si>
  <si>
    <t>Personale in aspettativa (OUT)
(Tab 3)</t>
  </si>
  <si>
    <t>A031</t>
  </si>
  <si>
    <t>R.I.A.</t>
  </si>
  <si>
    <t>PROGRESSIONE PER CLASSI E SCATTI/FASCE RETRIBUTIVE</t>
  </si>
  <si>
    <t xml:space="preserve">STIPENDIO 
più I.I.S </t>
  </si>
  <si>
    <t xml:space="preserve">L'Ente ha provveduto a reinternalizzare funzioni o servizi? </t>
  </si>
  <si>
    <t>In caso di risposta affermativa si passa alla sottodomanda:</t>
  </si>
  <si>
    <t>*24</t>
  </si>
  <si>
    <t xml:space="preserve">Al 31.12 le funzioni di Direttore Generale erano svolte da:  </t>
  </si>
  <si>
    <t xml:space="preserve"> - Soggetto appositamente incaricato; </t>
  </si>
  <si>
    <t xml:space="preserve"> - Segretario comunale (art. 108 comma 4 d.lgs. 267/2000)</t>
  </si>
  <si>
    <t>Quanti ex LSU/LPU/ASU sono stati stabilizzati (a tempo indeterminato) nell'anno di rilevazione?</t>
  </si>
  <si>
    <t>Quanti ex LSU/LPU/ASU sono stati contrattualizzati a tempo determinato nell'anno di rilevazione?</t>
  </si>
  <si>
    <t>Quanti ex LSU/LPU/ASU, già contrattualizzati a tempo determinato, hanno avuto proroga nell'anno di rilevazione?</t>
  </si>
  <si>
    <t>Nel caso in cui siano stati esternalizzati dei servizi, l'Ente ha adempiuto a quanto previsto dall'articolo 6-bis del d.lgs. 165/2001 come modificato dall'art. 4 c. 2 del d.lgs. 75/2017?</t>
  </si>
  <si>
    <t>*10</t>
  </si>
  <si>
    <t>*11</t>
  </si>
  <si>
    <t>INCONGRUENZA 9</t>
  </si>
  <si>
    <t>Decurtazioni</t>
  </si>
  <si>
    <t>F00P</t>
  </si>
  <si>
    <t>F01P</t>
  </si>
  <si>
    <t>Totale Decurtazioni</t>
  </si>
  <si>
    <t>F00Z</t>
  </si>
  <si>
    <t>U22I</t>
  </si>
  <si>
    <t>GEN353</t>
  </si>
  <si>
    <t>GEN354</t>
  </si>
  <si>
    <t>GEN355</t>
  </si>
  <si>
    <t>LSU/LPU/ASU(*)</t>
  </si>
  <si>
    <t>A41</t>
  </si>
  <si>
    <t>INDENNITA' DI FUNZIONE</t>
  </si>
  <si>
    <t>S771</t>
  </si>
  <si>
    <t>Importo del limite di cui all'art. 1, comma 557-quater o art.1, comma 562 della legge n. 296/2006 o di analoghe disposizioni delle regioni e province autonome</t>
  </si>
  <si>
    <t>E’ stato adottato il piano annuale delle assunzioni previsto o di analoghe disposizioni delle Regioni e Province Autonome?</t>
  </si>
  <si>
    <t>Numero di unità di personale assunte come stagionali a progetto.</t>
  </si>
  <si>
    <t>L’Ente ha provveduto a reinternalizzare funzioni o servizi?</t>
  </si>
  <si>
    <t>Ha riassorbito il personale già dipendente di amministrazioni pubbliche secondo quanto previsto dall’art. 19 c. 8 del dlgs. n. 175/2016?</t>
  </si>
  <si>
    <t>L’Ente ha proceduto alla revisione annuale delle partecipazione societarie TUSP n. 175/2016?</t>
  </si>
  <si>
    <t>L’Ente gestisce funzioni fondamentali in forma associata ai sensi dell’art.14, comma 28, L.122/2010 e s.m. ?</t>
  </si>
  <si>
    <t>Retribuzione di Posizione</t>
  </si>
  <si>
    <t>Retribuzione di Risultato</t>
  </si>
  <si>
    <t>Retribuzione di Risultato (Onnicomprensività)</t>
  </si>
  <si>
    <t>Art 43 L 449/1997 - Entr. conto terzi o utenza o sponsor.</t>
  </si>
  <si>
    <t>Art 16 cc 4-5-6 DL 98/11 - Risp. piani razionalizzazione</t>
  </si>
  <si>
    <t>Art 1 c 456 L. 147/2013 - Decurtazione permanente</t>
  </si>
  <si>
    <t>Art 23 c 2 Dlgs 75/2017 - Dec. fondo rispetto limite 2016</t>
  </si>
  <si>
    <t>Art 40 c 3-q DLgs 165/2001 - Dec. anno per piani di recup.</t>
  </si>
  <si>
    <t>F01S</t>
  </si>
  <si>
    <t>Art 4 DL 16/2014 - Dec. anno per piani di recup.</t>
  </si>
  <si>
    <t>F01T</t>
  </si>
  <si>
    <t>Fondo risorse decentrate</t>
  </si>
  <si>
    <t>Art 67 c 1 Ccnl 16-18 - Unico importo consolidato 2017</t>
  </si>
  <si>
    <t>F00B</t>
  </si>
  <si>
    <t>U00D</t>
  </si>
  <si>
    <t>Art 67 c 2 L C Ccnl 16-18 - RIA e ass. ad pers. cessato</t>
  </si>
  <si>
    <t>F00C</t>
  </si>
  <si>
    <t>U00E</t>
  </si>
  <si>
    <t>Art 2 c 3 DLgs 165/2001 - Risp. tratt. ec. pre-Ccnl 94-97</t>
  </si>
  <si>
    <t>U00F</t>
  </si>
  <si>
    <t>Art 67 c 2 L E Ccnl 16-18-Increm. pers. trasf. disp. legge</t>
  </si>
  <si>
    <t>F00D</t>
  </si>
  <si>
    <t>U00G</t>
  </si>
  <si>
    <t>Art 67 c 2 L E Ccnl 16-18 - Increm. altro pers. trasf.</t>
  </si>
  <si>
    <t>F00E</t>
  </si>
  <si>
    <t>U00H</t>
  </si>
  <si>
    <t>U00J</t>
  </si>
  <si>
    <t>Art 67 c 2 L G Ccnl 16-18 - Increm. riduz. stab. straord.</t>
  </si>
  <si>
    <t>F00K</t>
  </si>
  <si>
    <t>U00K</t>
  </si>
  <si>
    <t>U00L</t>
  </si>
  <si>
    <t>U00P</t>
  </si>
  <si>
    <t>U00Q</t>
  </si>
  <si>
    <t>U00R</t>
  </si>
  <si>
    <t>U00S</t>
  </si>
  <si>
    <t>Art 70-ter Ccnl 16-18 - Contr Istat e Enti pubbl autorizz</t>
  </si>
  <si>
    <t>F00S</t>
  </si>
  <si>
    <t>U01B</t>
  </si>
  <si>
    <t>Art 56-ter Ccnl 16-18 - Risorse serv agg PL iniz privata</t>
  </si>
  <si>
    <t>F00V</t>
  </si>
  <si>
    <t>U00M</t>
  </si>
  <si>
    <t>U00V</t>
  </si>
  <si>
    <t>F00T</t>
  </si>
  <si>
    <t>U00Y</t>
  </si>
  <si>
    <t>Art 67 c 3 L D Ccnl 16-18-RIA cess anno prec mensil residue</t>
  </si>
  <si>
    <t>F00U</t>
  </si>
  <si>
    <t>Altri istituti non compresi fra i precedenti</t>
  </si>
  <si>
    <t>Art 67 c 3 L F Ccnl 16-18 - Messi notificatori</t>
  </si>
  <si>
    <t>F00X</t>
  </si>
  <si>
    <t>Totale Fondo risorse decentrate</t>
  </si>
  <si>
    <t>Art 67 c 3 L G Ccnl 16-18 - Ris. pers. da case da gioco</t>
  </si>
  <si>
    <t>F00Y</t>
  </si>
  <si>
    <t>U00U</t>
  </si>
  <si>
    <t>U00W</t>
  </si>
  <si>
    <t>Art 67 c 3 L K Ccnl 16-18-Integr. pers. trasf. corso d'anno</t>
  </si>
  <si>
    <t>F01M</t>
  </si>
  <si>
    <t>U00X</t>
  </si>
  <si>
    <t>Art 67 c 2 L E Ccnl 16-18 -Dec. pers. trasf. disp. Legge</t>
  </si>
  <si>
    <t>F01Q</t>
  </si>
  <si>
    <t>Art 67 c 2 L E Ccnl 16-18 -Dec. altro pers. trasf.</t>
  </si>
  <si>
    <t>F01R</t>
  </si>
  <si>
    <t>Art 1 c 456 L 147/2013 - Decurtazione permanente</t>
  </si>
  <si>
    <t>RISPETTO DI SPECIFICI LIMITI DI LEGGE</t>
  </si>
  <si>
    <t>(eventuale) Importo del co-finanziamento al recupero riferito alla annualità corrente del recupero di risorse in eccesso ai sensi dell'art. 4, c. 2 del DL 16/2014 (euro)</t>
  </si>
  <si>
    <t>Valore medio su base annua della retribuzione di posizione previsto per le strutture organizzative complesse di cui all'art. 27, c. 5 del Ccnl 23.12.1999 e s.m.i. (euro)</t>
  </si>
  <si>
    <t>Valore unitario su base annua della retribuzione di posizione previsto per la fascia più elevata (euro)</t>
  </si>
  <si>
    <t>Valore unitario su base annua della retribuzione di posizione previsto per la fascia meno elevata (euro)</t>
  </si>
  <si>
    <t>Valore unitario su base annua della retribuzione di posizione previsto per le restanti fasce (valore medio in euro)</t>
  </si>
  <si>
    <t>Valore medio su base annua della retribuzione per gli incarichi dirigenziali ad interim (risultato in euro)</t>
  </si>
  <si>
    <t>PERFORMANCE / RISULTATO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</si>
  <si>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</si>
  <si>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</si>
  <si>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Sono stati costituiti i nuclei di valutazione per il personale dirigente (S/N)?</t>
  </si>
  <si>
    <t>Viene effettuata la valutazione delle prestazioni e dei risultati dei dirigenti (art. 14 del Ccnl 23.12.1999) (S/N)?</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</si>
  <si>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</si>
  <si>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</si>
  <si>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</si>
  <si>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</si>
  <si>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ORG366</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</si>
  <si>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</si>
  <si>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</si>
  <si>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</si>
  <si>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</si>
  <si>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</si>
  <si>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</si>
  <si>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Quale è il valore massimo in percentuale dell'indennità di risultato rispetto all'indennità di posizione (art.10, c. 3 del Ccnl 31.3.1999)?</t>
  </si>
  <si>
    <t>Licenziamenti disposti dall’ente</t>
  </si>
  <si>
    <t>L'Amministrazione ha individuato un responsabile della formazione del personale dipendente?</t>
  </si>
  <si>
    <t>È stato predisposto un piano di formazione?</t>
  </si>
  <si>
    <t>N. dipendenti che nell'anno di rilevazione hanno partecipato a corsi di formazione</t>
  </si>
  <si>
    <t>SE(SOMMA(F139:F148)=0;"RISPOSTA OBBLIGATORIA";"")</t>
  </si>
  <si>
    <t>Area tematica</t>
  </si>
  <si>
    <t>N. dipendenti</t>
  </si>
  <si>
    <t>SE(SOMMA(F152:F160)=0;"RISPOSTA OBBLIGATORIA";"")</t>
  </si>
  <si>
    <t>Gli interventi formativi sono stati prevalentemente determinati sulla base di:</t>
  </si>
  <si>
    <t>*67</t>
  </si>
  <si>
    <t>69 Finanza, contabilità e tributi</t>
  </si>
  <si>
    <t>72 Innovazione digitale</t>
  </si>
  <si>
    <t>73 Patrimonio, investimenti, finanziamenti</t>
  </si>
  <si>
    <t>74 Appalti e contratti</t>
  </si>
  <si>
    <t>75 Personale</t>
  </si>
  <si>
    <t>76 Politiche sociali ed educative</t>
  </si>
  <si>
    <t>77 Attività economico produttive</t>
  </si>
  <si>
    <t>78 Soft skills (comunicazione, project management, informatica, lingue straniere...)</t>
  </si>
  <si>
    <t>*79</t>
  </si>
  <si>
    <t>81 Docenti interni all'Amministrazione</t>
  </si>
  <si>
    <t>82 Soggetti privati</t>
  </si>
  <si>
    <t>83 Università</t>
  </si>
  <si>
    <t>84 SNA</t>
  </si>
  <si>
    <t>85 FormezPA</t>
  </si>
  <si>
    <t>86 IFEL-Fondazione ANCI</t>
  </si>
  <si>
    <t>87 Altri soggetti pubblici (regione, provincia, città metropolitana, ASL, ...)</t>
  </si>
  <si>
    <t>88 Ordini professionali</t>
  </si>
  <si>
    <t>89 Altro</t>
  </si>
  <si>
    <t>*90</t>
  </si>
  <si>
    <t>91 Indicazioni formulate dai responsabili di settore</t>
  </si>
  <si>
    <t>92 Un'analisi dei bisogni dell'organizzazione</t>
  </si>
  <si>
    <t>93 Un'analisi formalizzata delle competenze del personale</t>
  </si>
  <si>
    <t>94 Richieste dei dipendenti di volta in volta valutate</t>
  </si>
  <si>
    <t xml:space="preserve">95 Altro </t>
  </si>
  <si>
    <t>*65</t>
  </si>
  <si>
    <t>*66</t>
  </si>
  <si>
    <t>Art 1 c 800 L 205/2017 - Armonizz pers province transitato</t>
  </si>
  <si>
    <t>F10K</t>
  </si>
  <si>
    <t>F10M</t>
  </si>
  <si>
    <t>F10N</t>
  </si>
  <si>
    <t>U04C</t>
  </si>
  <si>
    <t>F10L</t>
  </si>
  <si>
    <t>LEG398</t>
  </si>
  <si>
    <r>
      <t>ANOMALIE RISCONTRATE</t>
    </r>
    <r>
      <rPr>
        <b/>
        <sz val="10"/>
        <rFont val="Arial"/>
        <family val="2"/>
      </rPr>
      <t xml:space="preserve">
(attenzione: la seguente sezione verrà compilata in automatico; all'atto dell'inserimento dei dati nel kit verranno evidenziate eventuali anomalie)</t>
    </r>
  </si>
  <si>
    <t>F10Y</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</si>
  <si>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</si>
  <si>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</si>
  <si>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</si>
  <si>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</si>
  <si>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</si>
  <si>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no</t>
  </si>
  <si>
    <t>si</t>
  </si>
  <si>
    <t>Art 67 c 2 L F Ccnl 16-18 - Rid. stab. org. dir. Regioni</t>
  </si>
  <si>
    <t>F00J</t>
  </si>
  <si>
    <t>N. di corsi</t>
  </si>
  <si>
    <t>SQ 7 (1)</t>
  </si>
  <si>
    <t>Tavola di congruenza delle  voci non soggette alla verifica del limite 2016 di cui all'articolo 23,</t>
  </si>
  <si>
    <t>comma 2, del decreto legislativo n. 75/2017 (schede SICI e tabelle 15)</t>
  </si>
  <si>
    <t>Segretario comunale e provinciale</t>
  </si>
  <si>
    <t>Personale
non
dirigente</t>
  </si>
  <si>
    <t>Non operativa</t>
  </si>
  <si>
    <t>a.</t>
  </si>
  <si>
    <t>Totale non soggetto a verifica scheda SICI (LEG398)</t>
  </si>
  <si>
    <t>b.</t>
  </si>
  <si>
    <t>c.</t>
  </si>
  <si>
    <t>Differenza (a - b)</t>
  </si>
  <si>
    <t>Tavola di controllo del rispetto del limite 2016 di cui all'art. 23, comma 2 del decreto legislativo n. 75/2017</t>
  </si>
  <si>
    <t>SQUADRATURA 6</t>
  </si>
  <si>
    <t>Segretario
comunale o provinciale</t>
  </si>
  <si>
    <t>Totale risorse tabella 15</t>
  </si>
  <si>
    <r>
      <t>Totale voci non rilevanti ai fini della verifica del limite 2016</t>
    </r>
    <r>
      <rPr>
        <vertAlign val="superscript"/>
        <sz val="8"/>
        <rFont val="Arial"/>
        <family val="2"/>
      </rPr>
      <t xml:space="preserve"> (*)</t>
    </r>
  </si>
  <si>
    <t>Totale risorse soggette alla verifica del limite (a-b)</t>
  </si>
  <si>
    <t>d.</t>
  </si>
  <si>
    <r>
      <t>Limite 2016 di cui all'articolo 23, comma 2 del DLgs 75/2017</t>
    </r>
    <r>
      <rPr>
        <vertAlign val="superscript"/>
        <sz val="8"/>
        <rFont val="Arial"/>
        <family val="2"/>
      </rPr>
      <t xml:space="preserve"> (**)</t>
    </r>
  </si>
  <si>
    <t>e.</t>
  </si>
  <si>
    <r>
      <rPr>
        <vertAlign val="superscript"/>
        <sz val="8"/>
        <rFont val="Arial"/>
        <family val="2"/>
      </rPr>
      <t xml:space="preserve">(*) </t>
    </r>
    <r>
      <rPr>
        <sz val="8"/>
        <rFont val="Arial"/>
        <family val="2"/>
      </rPr>
      <t>Voce LEG398 della scheda SICI della corrispondente macro-categoria.</t>
    </r>
  </si>
  <si>
    <r>
      <rPr>
        <vertAlign val="superscript"/>
        <sz val="8"/>
        <rFont val="Arial"/>
        <family val="2"/>
      </rPr>
      <t xml:space="preserve">(**) </t>
    </r>
    <r>
      <rPr>
        <sz val="8"/>
        <rFont val="Arial"/>
        <family val="2"/>
      </rPr>
      <t>Voce LEG428 della scheda SICI della corrispondente macro-categoria.</t>
    </r>
  </si>
  <si>
    <t>SC</t>
  </si>
  <si>
    <t>Segretario comunale e provinciale (bilancio)</t>
  </si>
  <si>
    <t>Risorse a carico del bilancio</t>
  </si>
  <si>
    <t>Destinazioni erogate per prestazioni rese nell'anno di riferimento</t>
  </si>
  <si>
    <t>Totale Risorse a carico del Bilancio</t>
  </si>
  <si>
    <t>Totale Segretario Com.le e Prov.le (bilancio)</t>
  </si>
  <si>
    <t>Totale Destinazioni erogate per prestazioni rese nell'anno di riferimento</t>
  </si>
  <si>
    <t>F15J</t>
  </si>
  <si>
    <t>F15K</t>
  </si>
  <si>
    <t>Straordinario (bilancio)</t>
  </si>
  <si>
    <t>U05P</t>
  </si>
  <si>
    <t>U05Q</t>
  </si>
  <si>
    <t>U05R</t>
  </si>
  <si>
    <t>Totale Straordinario (bilancio)</t>
  </si>
  <si>
    <t>Risorse a carico del Bilancio</t>
  </si>
  <si>
    <t>F15N</t>
  </si>
  <si>
    <t>Art 39 Ccnl 14.9.00 - Ris straord elettorale</t>
  </si>
  <si>
    <t>F15O</t>
  </si>
  <si>
    <t>Art 39 Ccnl 14.9.00 - Ris straord eventi str e cal naturali</t>
  </si>
  <si>
    <t>F15P</t>
  </si>
  <si>
    <t>Art 67 c 2 L G Ccnl 16-18 - Riduz stab straord a fav Fondo</t>
  </si>
  <si>
    <t>F15R</t>
  </si>
  <si>
    <t>SQUADRATURA 5</t>
  </si>
  <si>
    <t>MACROCATEGORIA: SEGRETARIO COMUNALE E PROVINCIALE</t>
  </si>
  <si>
    <t>LEG428</t>
  </si>
  <si>
    <t>Importo del limite 2016 riferito alla presente macrocategoria (euro)</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</si>
  <si>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</si>
  <si>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</si>
  <si>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</si>
  <si>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SQ 6</t>
  </si>
  <si>
    <t>SQ9</t>
  </si>
  <si>
    <t>Ha rispettato l’equilibrio pluriennale di bilancio?</t>
  </si>
  <si>
    <t>*64</t>
  </si>
  <si>
    <t>IN 16</t>
  </si>
  <si>
    <t>SQ 5</t>
  </si>
  <si>
    <t>Art 14 Ccnl 98-01 - Ris straordinario ordinario anno 2017</t>
  </si>
  <si>
    <t>RESPONSABILE DEI SERVIZI O DEGLI UFFICI IN D.O</t>
  </si>
  <si>
    <t>0D0I96</t>
  </si>
  <si>
    <t>RETRIBUZIONE AGGIUNTIVA PER SEDI CONVENZIONATE</t>
  </si>
  <si>
    <t>I223</t>
  </si>
  <si>
    <t>ALTE SPECIALIZZ. FUORI D.O.</t>
  </si>
  <si>
    <t>*9</t>
  </si>
  <si>
    <t>CAPOFILA</t>
  </si>
  <si>
    <t>DIRITTI DI ROGITO E INDENNITÀ DI SCAVALCO</t>
  </si>
  <si>
    <t>Dimissioni con diritto a pensione</t>
  </si>
  <si>
    <r>
      <t xml:space="preserve">Ente capofila della segreteria convenzionata al 31.12:
</t>
    </r>
    <r>
      <rPr>
        <b/>
        <i/>
        <sz val="9"/>
        <rFont val="Arial"/>
        <family val="2"/>
      </rPr>
      <t xml:space="preserve">               Inserire il codice dell'Ente Capofila 
      (vedi ‘LISTA ISTITUZIONI’ scaricata con il KIT)</t>
    </r>
  </si>
  <si>
    <t xml:space="preserve">% di convenzione stabilita </t>
  </si>
  <si>
    <r>
      <t xml:space="preserve">L’ente fa parte di una segreteria convenzionata attiva al 31.12? 
</t>
    </r>
    <r>
      <rPr>
        <b/>
        <i/>
        <sz val="11"/>
        <rFont val="Arial"/>
        <family val="2"/>
      </rPr>
      <t xml:space="preserve">(In caso di risposta affermativa si passa alle sottodomande 32 e 33) </t>
    </r>
  </si>
  <si>
    <t>L'ente è titolare (Capofila) della segreteria convenzionata al 31.12?</t>
  </si>
  <si>
    <t xml:space="preserve">ALTE SPECIALIZZ. IN D.O. </t>
  </si>
  <si>
    <t>CONTRATTISTI</t>
  </si>
  <si>
    <t>COLLABORATORE A T.D. ART. 90 TUEL</t>
  </si>
  <si>
    <t>MACRO CATEGO RIA</t>
  </si>
  <si>
    <t>Ris tratt access Segret Com.le e Prov.le anno di rilevazione</t>
  </si>
  <si>
    <t>F18J</t>
  </si>
  <si>
    <r>
      <t xml:space="preserve">Maggiorazione retribuzione di posizione  </t>
    </r>
    <r>
      <rPr>
        <b/>
        <sz val="9.6"/>
        <color indexed="12"/>
        <rFont val="Arial"/>
        <family val="2"/>
      </rPr>
      <t/>
    </r>
  </si>
  <si>
    <t>U06Z</t>
  </si>
  <si>
    <t>Galleggiamento funzione dirigenziale o P.O. più elevata</t>
  </si>
  <si>
    <t>U07B</t>
  </si>
  <si>
    <t>TOTALE GENERALE RISORSE</t>
  </si>
  <si>
    <t>TOTALE GENERALE IMPIEGHI EROGATI</t>
  </si>
  <si>
    <t>x</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</si>
  <si>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</si>
  <si>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</si>
  <si>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</si>
  <si>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</si>
  <si>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</si>
  <si>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</si>
  <si>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</si>
  <si>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LEG437</t>
  </si>
  <si>
    <t>Art. 107, comma 1 Ccnl 16-18 - incremento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</si>
  <si>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</si>
  <si>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</si>
  <si>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PRD439</t>
  </si>
  <si>
    <t>% di risorse aggiuntive ex art. 57, c. 2 lettera e) del Ccnl 17.12.2020 in proporzione alle risorse stabili del fondo dell'anno di rilevazione</t>
  </si>
  <si>
    <t>Art 57 c 2 L A Ccnl 16-18 - Unico importo 2020</t>
  </si>
  <si>
    <t>F18K</t>
  </si>
  <si>
    <t>Art 11 c 1 L B DL 135/18 - Incr acc ass deroga fac ass.li</t>
  </si>
  <si>
    <t>F18M</t>
  </si>
  <si>
    <t>Art 57 c 2 L E Ccnl 16-18 - Ris adeg fondo scelte org e gest</t>
  </si>
  <si>
    <t>F18N</t>
  </si>
  <si>
    <t>Altre risorse non comprese fra le precedenti</t>
  </si>
  <si>
    <t>F00O</t>
  </si>
  <si>
    <t>Art 208 cc 4 L c e 5 DLgs 285/92 - Prov.ti violaz cod strada</t>
  </si>
  <si>
    <t>F18O</t>
  </si>
  <si>
    <t>Art 1 c 1091 L 145/2018 - Rec. ev. IMU e TARI</t>
  </si>
  <si>
    <t>F18P</t>
  </si>
  <si>
    <t>Altre decurtazioni non comprese fra le precedenti</t>
  </si>
  <si>
    <t>Indennità di comparto - quota carico fondo</t>
  </si>
  <si>
    <t>Incremento indennità personale asili nido</t>
  </si>
  <si>
    <t>Indennità personale ex VIII qualifica funzionale</t>
  </si>
  <si>
    <t>INCONGRUENZA 9 - Fondo risorse decentrate</t>
  </si>
  <si>
    <t>Premi correlati alla performance organizzativa</t>
  </si>
  <si>
    <t>Premi correlati alla performance individuale</t>
  </si>
  <si>
    <t>Ind turno, reperib e lav fest (art 24 c 1 CCNL 14.09.2000)</t>
  </si>
  <si>
    <t>Compensi specifiche responsabilità</t>
  </si>
  <si>
    <t>U07E</t>
  </si>
  <si>
    <t>Incentivi recupero evasione IMU e TARI</t>
  </si>
  <si>
    <t>Compensi Istat Enti e Organismi pubblici autorizzati</t>
  </si>
  <si>
    <t>Altre specifiche disposizioni di legge</t>
  </si>
  <si>
    <t>Compensi ai messi notificatori</t>
  </si>
  <si>
    <t>Compensi al personale case da gioco</t>
  </si>
  <si>
    <t>Polizia Locale - Servizi aggiuntivi iniziativa privata</t>
  </si>
  <si>
    <t>Polizia locale - Incentivi prov violazione codice strada</t>
  </si>
  <si>
    <t>Polizia locale - Indennità di servizio esterno</t>
  </si>
  <si>
    <t>Polizia locale - Indennità di funzione</t>
  </si>
  <si>
    <t>Retribuzione di posizione</t>
  </si>
  <si>
    <t>Retribuzione di risultato</t>
  </si>
  <si>
    <t>Retribuzione di risultato per incarichi ad interim</t>
  </si>
  <si>
    <t>Straordinario ordinario</t>
  </si>
  <si>
    <t>Straordinario elettorale</t>
  </si>
  <si>
    <t>Straordinario per eventi straordinari e calamità naturali</t>
  </si>
  <si>
    <t>Amministrazione nel suo complesso</t>
  </si>
  <si>
    <t>Eventuali risorse tabella 15 in eccesso al limite (c - d)</t>
  </si>
  <si>
    <t>f.</t>
  </si>
  <si>
    <t>Tavola di congruenza della retribuzione di posizione esposta in tabella 13 (voce I207) con l'analoga voce esposta in tabella 15 e scheda SICI</t>
  </si>
  <si>
    <t>INCONGRUENZA 3</t>
  </si>
  <si>
    <t>Tabella 13 - Totale retribuzione di posizione cod. I207 (senza 13ma)</t>
  </si>
  <si>
    <r>
      <t>Tabella 13 - Totale retribuzione di posizione (con 13ma)</t>
    </r>
    <r>
      <rPr>
        <vertAlign val="superscript"/>
        <sz val="8"/>
        <rFont val="Arial"/>
        <family val="2"/>
      </rPr>
      <t xml:space="preserve"> (*)</t>
    </r>
  </si>
  <si>
    <t>Tabella 15 - Codice retribuzione macrocategoria di riferimento</t>
  </si>
  <si>
    <t>Tabella 15 - Retribuzione di posizione di competenza dell'anno di rilevazione</t>
  </si>
  <si>
    <t>Differenza T15 - T13 in valore assoluto (c - b)</t>
  </si>
  <si>
    <t>Differenza T15 - T13 in % (d / b x 100)</t>
  </si>
  <si>
    <t>Scheda SICI - n. posizioni strutture organizzative complesse</t>
  </si>
  <si>
    <t>g.</t>
  </si>
  <si>
    <t>h.</t>
  </si>
  <si>
    <t>Scheda SICI - n. posizioni restanti fasce</t>
  </si>
  <si>
    <t>Differenza SICI - T13 in valore assoluto (k - b)</t>
  </si>
  <si>
    <t>Differenza SICI - T13 in % (l / b x 100)</t>
  </si>
  <si>
    <r>
      <rPr>
        <vertAlign val="superscript"/>
        <sz val="8"/>
        <rFont val="Arial"/>
        <family val="2"/>
      </rPr>
      <t xml:space="preserve">(*) </t>
    </r>
    <r>
      <rPr>
        <sz val="8"/>
        <rFont val="Arial"/>
        <family val="2"/>
      </rPr>
      <t xml:space="preserve"> Il calcolo è effettuato dividendo convenzionalmente per 12 il valore della retribuzione di posizione esposto in tabella 13 (valore mensile) e moltiplicando quindi per 13 (valore annuale compresa tredicesima).</t>
    </r>
  </si>
  <si>
    <r>
      <rPr>
        <vertAlign val="superscript"/>
        <sz val="8"/>
        <rFont val="Arial"/>
        <family val="2"/>
      </rPr>
      <t xml:space="preserve">(**) </t>
    </r>
    <r>
      <rPr>
        <sz val="8"/>
        <rFont val="Arial"/>
        <family val="2"/>
      </rPr>
      <t xml:space="preserve"> Il calcolo è effettuato sommando il numero di posizioni di ciascuna "fascia" per il relativo valore medio.</t>
    </r>
  </si>
  <si>
    <t>Totale non soggetto a verifica T15/SICI (voci sotto elencate)</t>
  </si>
  <si>
    <t>T15 - RISORSE FISSE AVENTI CARATTERE DI CERTEZZA E STABILTA'</t>
  </si>
  <si>
    <t>T15 - RISORSE VARIABILI</t>
  </si>
  <si>
    <t>T15 - RISORSE A CARICO DEL BILANCIO</t>
  </si>
  <si>
    <t>SICI - RISORSE NON SOGGETTE ART. 23 C. 2 dLGS 75/2017 ESPOSTE IN SCHEDA SICI</t>
  </si>
  <si>
    <t>Differenza % (a - b) / a x 100</t>
  </si>
  <si>
    <t>SEGNALAZIONE - Ulteriore controllo</t>
  </si>
  <si>
    <t>Scheda SICI - valore medio annuo retr. di pos.ne strutt. organizzative complesse</t>
  </si>
  <si>
    <t>Scheda SICI - valore medio annuo retribuzione di posizione restanti fasce</t>
  </si>
  <si>
    <t>Totale risorse della tabella 15 (e, ove previste, anche della sezione LEG della scheda SICI) della presente macro-categoria non rilevanti ai fini della verifica del limite art. 23 c. 2 Dlgs 75/2017 (euro)</t>
  </si>
  <si>
    <t>Quanti  LSU/LPU sono stati stabilizzati in soprannumero in deroga alla dotazione organica e al piano del fabbisogno di personale, ai sensi dell’art. 1 c. 495 della L. 160/2019?</t>
  </si>
  <si>
    <t>Art 9 c 3 DL 90/2014 - Comp Avvocati carico controparti</t>
  </si>
  <si>
    <t>Art 9 c 6 DL 90/2014 - Comp Avvocati spese compensate</t>
  </si>
  <si>
    <t>Compensi Avvocati art. 9 cc. 5-6 DL 90/2014</t>
  </si>
  <si>
    <t>F16L</t>
  </si>
  <si>
    <t>Art 67 c 2 L A Ccnl 16-18 - Increm 83,20 euro dal 31.12.2018</t>
  </si>
  <si>
    <t>È stato adottato il Piano Integrato di attività e organizzazione (PIAO) previsto dal dall'art. 6 co. 1 del DL 80/2021 convertito dalla L. 113/2021 e ss.mm.ii?</t>
  </si>
  <si>
    <t>70 Anagrafe</t>
  </si>
  <si>
    <t>*96</t>
  </si>
  <si>
    <t>Indicare il numero totale di dipendenti dell'amministrazione che hanno partecipato nell’anno di rilevazione a corsi di formazione.</t>
  </si>
  <si>
    <t>In presenza</t>
  </si>
  <si>
    <t>On line</t>
  </si>
  <si>
    <t>*97</t>
  </si>
  <si>
    <t>Nell'anno di rilevazione, i dipendenti hanno partecipato a corsi di formazione erogati PREVALENTEMENTE</t>
  </si>
  <si>
    <t>*100</t>
  </si>
  <si>
    <t>Personale destinatario della sezione della POLIZIA LOCALE (art. 95 e segg. del CCNL Funzioni locali del 16.11.2022)</t>
  </si>
  <si>
    <t>101 Numero di dirigenti</t>
  </si>
  <si>
    <t>*104</t>
  </si>
  <si>
    <t>Personale destinatario della sezione del PERSONALE ISCRITTO AD ORDINI O ALBI PROFESSIONALI  (art. 101 e segg. del CCNL Funzioni locali del 16.11.2022)</t>
  </si>
  <si>
    <r>
      <t>105</t>
    </r>
    <r>
      <rPr>
        <sz val="7"/>
        <rFont val="Times New Roman"/>
        <family val="1"/>
      </rPr>
      <t xml:space="preserve">   </t>
    </r>
    <r>
      <rPr>
        <i/>
        <sz val="11"/>
        <rFont val="Calibri"/>
        <family val="2"/>
      </rPr>
      <t>Numero di dirigenti</t>
    </r>
  </si>
  <si>
    <t>*108</t>
  </si>
  <si>
    <t>Personale destinatario della sezione del PERSONALE EDUCATIVO E SCOLASTICO  (art. 85 e segg. del CCNL Funzioni locali del 16.11.2022)</t>
  </si>
  <si>
    <t>Per il personale Educativo e scolastico vanno indicati:</t>
  </si>
  <si>
    <r>
      <t>111</t>
    </r>
    <r>
      <rPr>
        <sz val="7"/>
        <rFont val="Times New Roman"/>
        <family val="1"/>
      </rPr>
      <t xml:space="preserve">   </t>
    </r>
    <r>
      <rPr>
        <i/>
        <sz val="11"/>
        <rFont val="Calibri"/>
        <family val="2"/>
      </rPr>
      <t>Numero di personale in servizio presso gli asili nido</t>
    </r>
  </si>
  <si>
    <r>
      <t>112</t>
    </r>
    <r>
      <rPr>
        <sz val="7"/>
        <rFont val="Times New Roman"/>
        <family val="1"/>
      </rPr>
      <t xml:space="preserve">   </t>
    </r>
    <r>
      <rPr>
        <i/>
        <sz val="11"/>
        <rFont val="Calibri"/>
        <family val="2"/>
      </rPr>
      <t>Numero di personale in servizio presso le scuole materne</t>
    </r>
  </si>
  <si>
    <r>
      <t>113</t>
    </r>
    <r>
      <rPr>
        <sz val="7"/>
        <rFont val="Times New Roman"/>
        <family val="1"/>
      </rPr>
      <t xml:space="preserve">   </t>
    </r>
    <r>
      <rPr>
        <i/>
        <sz val="11"/>
        <rFont val="Calibri"/>
        <family val="2"/>
      </rPr>
      <t>Numero di personale in servizio presso i centri di formazione professionale</t>
    </r>
  </si>
  <si>
    <t>*114</t>
  </si>
  <si>
    <t>Numero di personale della Polizia locale che ha ricevuto un giudizio di inidoneità alla mansione</t>
  </si>
  <si>
    <t>*115</t>
  </si>
  <si>
    <t>Numero di personale Educativo e scolastico che ha ricevuto un giudizio di inidoneità alla mansione</t>
  </si>
  <si>
    <t>Ai sensi dell'art. 33 d.l. 34/2019 sulle assunzioni, rispetto alla pregressa norma, sono aumentate le capacità assunzionali dei Comuni-DM 17.3.2020- delle Province e Città metropolitane-DM 11.1.2022?</t>
  </si>
  <si>
    <t>Indicare il numero di corsi di formazione ai quali hanno partecipato dipendenti nell'anno di rilevazione per tipologia di ente erogante</t>
  </si>
  <si>
    <t>È stato adottato il Piano Integrato di attività e organizzazione (PIAO) previsto dall'art. 6 co. 1 del DL 80/2021 convertito dalla L. 113/2021 e ss.mm.ii?</t>
  </si>
  <si>
    <t>Per le Unioni e le Comunità montane è stato rispettato l’art. 1 c. 562, l.f. per l’anno 2007 o l’art. 1, comma 229, l.s. 2016 o analoga disposizione delle Regioni e Province Autonome?</t>
  </si>
  <si>
    <t>SQ 10</t>
  </si>
  <si>
    <t>Personale stabilizzato ex Art. 35, c.3-Bis, DLGS 165/01</t>
  </si>
  <si>
    <t>Personale stabilizzato ex  art. 20 D.Lgs.75/2017</t>
  </si>
  <si>
    <t>Dimissioni senza diritto a pensione</t>
  </si>
  <si>
    <t>Smart working (**)
Personale indicato in T1</t>
  </si>
  <si>
    <t>Telelavoro (**)
Personale indicato in T1</t>
  </si>
  <si>
    <t>Coworking (**)
Personale indicato in T1</t>
  </si>
  <si>
    <t>Il personale a Tempo determinato è cessato il 31/12?</t>
  </si>
  <si>
    <t>Lavoro Agile (**)</t>
  </si>
  <si>
    <t>Telelavoro (**)</t>
  </si>
  <si>
    <t>Coworking (**)</t>
  </si>
  <si>
    <t>Personale soggetto a turnazione (**)</t>
  </si>
  <si>
    <t>Personale soggetto a reperibilità (**)</t>
  </si>
  <si>
    <t>LAVORO A DISTANZA</t>
  </si>
  <si>
    <t xml:space="preserve">Tavola di congruenza tra i giorni totali pro-capite di assenza calcolati dai valori indicati nella Tabella 11 (esclusa formazione, lavoro a distanza e assenze non retribuite), con il numero MAX dei gg lavorativi annui
</t>
  </si>
  <si>
    <t>Z02</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</si>
  <si>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</si>
  <si>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</si>
  <si>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r>
      <t>Retribuzione di Posizione</t>
    </r>
    <r>
      <rPr>
        <vertAlign val="superscript"/>
        <sz val="8"/>
        <rFont val="Arial"/>
        <family val="2"/>
      </rPr>
      <t xml:space="preserve"> (2)</t>
    </r>
  </si>
  <si>
    <t>SQUADRATURA 8</t>
  </si>
  <si>
    <t>(eventuali) Quote a rimborso ex art 43 c 2 Ccnl 16-5-01</t>
  </si>
  <si>
    <t>F20M</t>
  </si>
  <si>
    <r>
      <rPr>
        <vertAlign val="superscript"/>
        <sz val="8"/>
        <rFont val="Arial"/>
        <family val="2"/>
      </rPr>
      <t xml:space="preserve">(1)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</si>
  <si>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</si>
  <si>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r>
      <t xml:space="preserve">Art 57 c 2 L B Ccnl 16-18 - Altre spec disp legge </t>
    </r>
    <r>
      <rPr>
        <vertAlign val="superscript"/>
        <sz val="8"/>
        <rFont val="Arial"/>
        <family val="2"/>
      </rPr>
      <t>(3)</t>
    </r>
  </si>
  <si>
    <r>
      <t>Art 57 c 2 L C Ccnl 16-18 - RIA cess ann prec misura intera</t>
    </r>
    <r>
      <rPr>
        <vertAlign val="superscript"/>
        <sz val="8"/>
        <rFont val="Arial"/>
        <family val="2"/>
      </rPr>
      <t xml:space="preserve"> (4)</t>
    </r>
  </si>
  <si>
    <t>F20N</t>
  </si>
  <si>
    <r>
      <t xml:space="preserve">Art 57 c 2 L B e D Ccnl 16-18 - Altre spec disp legge </t>
    </r>
    <r>
      <rPr>
        <vertAlign val="superscript"/>
        <sz val="8"/>
        <rFont val="Arial"/>
        <family val="2"/>
      </rPr>
      <t>(3)</t>
    </r>
  </si>
  <si>
    <t>Art 57 c 2 L C Ccnl 16-18 - RIA cess anno prec mens residue</t>
  </si>
  <si>
    <t>F20O</t>
  </si>
  <si>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</si>
  <si>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</si>
  <si>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t>Differenziali stipendiali in essere non disponibili alla CI</t>
  </si>
  <si>
    <t>U20S</t>
  </si>
  <si>
    <t>F20K</t>
  </si>
  <si>
    <t>Quota di retribuzione accessoria individuata nel vigente protocollo/accordo di segreteria convenzionata (valore %, indicare 100% in caso di segretario titolare di sede unica e 0% nel caso di scavalco per l'intero anno)</t>
  </si>
  <si>
    <t>LEG452</t>
  </si>
  <si>
    <r>
      <t>Totale risorse ricomprese nell'unico importo consolidato non rilevanti ai fini della verifica del limite art. 23 c. 2 Dlgs 75/2017 (euro)</t>
    </r>
    <r>
      <rPr>
        <vertAlign val="superscript"/>
        <sz val="11"/>
        <rFont val="Arial"/>
        <family val="2"/>
      </rPr>
      <t xml:space="preserve"> (1)</t>
    </r>
  </si>
  <si>
    <r>
      <rPr>
        <vertAlign val="superscript"/>
        <sz val="11"/>
        <rFont val="Arial"/>
        <family val="2"/>
      </rPr>
      <t>(1)</t>
    </r>
    <r>
      <rPr>
        <sz val="11"/>
        <rFont val="Arial"/>
        <family val="2"/>
      </rPr>
      <t xml:space="preserve">  Es. l'incremento pari all'1,53% del m.s. 2015 previsto dall'art. 56 del Ccnl 2016-18, ricompreso nell'unico importo 2020 secondo le indicazioni dell'articolo 57, comma 2, lettera a) del Ccnl 2016-18,</t>
    </r>
  </si>
  <si>
    <t xml:space="preserve">    ovvero l'armonizzazione dell'accessorio del personale ex-provinciale transitato nell'amministrazione secondo le indicazioni dell'articolo 1, comma 800 della legge n. 205/2017 (legge di bilancio 2018).</t>
  </si>
  <si>
    <r>
      <t xml:space="preserve">Totale risorse ricomprese nell'unico importo consolidato non rilevanti ai fini della verifica del limite art. 23 c. 2 Dlgs 75/2017 (euro) </t>
    </r>
    <r>
      <rPr>
        <vertAlign val="superscript"/>
        <sz val="12"/>
        <rFont val="Arial"/>
        <family val="2"/>
      </rPr>
      <t>(1)</t>
    </r>
  </si>
  <si>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</si>
  <si>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</si>
  <si>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</si>
  <si>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</si>
  <si>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</si>
  <si>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</si>
  <si>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</si>
  <si>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</si>
  <si>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</si>
  <si>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</si>
  <si>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</si>
  <si>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WLF472</t>
  </si>
  <si>
    <t>WLF471</t>
  </si>
  <si>
    <t xml:space="preserve">Scheda SICI - </t>
  </si>
  <si>
    <r>
      <t>Scheda SICI - retribuzione totale</t>
    </r>
    <r>
      <rPr>
        <vertAlign val="superscript"/>
        <sz val="8"/>
        <rFont val="Arial"/>
        <family val="2"/>
      </rPr>
      <t xml:space="preserve"> (**)</t>
    </r>
  </si>
  <si>
    <t>SQ8</t>
  </si>
  <si>
    <t>PEO473</t>
  </si>
  <si>
    <t>PEO119</t>
  </si>
  <si>
    <t>Welfare integrativo anno di rilevazione - Iniziative di sostegno al reddito della famiglia effettivamente erogate (euro)</t>
  </si>
  <si>
    <t>Welfare integrativo anno di rilevazione - Contributi a favore di attività culturali, ricreative e con finalità sociale effettivamente erogate (euro)</t>
  </si>
  <si>
    <t>Welfare integrativo anno di rilevazione - Anticipazioni, sovvenzioni e prestiti a favore di dipendenti in difficoltà effettivamente erogate (euro)</t>
  </si>
  <si>
    <t>Welfare integrativo anno di rilevazione - Polizze sanitarie integrative effettivamente erogate (euro)</t>
  </si>
  <si>
    <t>Welfare integrativo anno di rilevazione - Supporto all'istruzione e promozione del merito dei figli effettivamente erogate (euro)</t>
  </si>
  <si>
    <t>C28</t>
  </si>
  <si>
    <t>DIRIGENTE A TEMPO DETERMINATO FUORI D.O.</t>
  </si>
  <si>
    <t>DIRIGENTE A TEMPO DETERMINATO IN D.O.</t>
  </si>
  <si>
    <t>AP</t>
  </si>
  <si>
    <t>Quante persone sono state assunte nell’anno a tempo determinato con le risorse del PNRR?</t>
  </si>
  <si>
    <t>Quante persone sono state assunte nell’anno con altre forme flessibili di lavoro (ex interinali, LSU, formazione lavoro) con le risorse del PNRR?</t>
  </si>
  <si>
    <t>F23X</t>
  </si>
  <si>
    <t>F23Y</t>
  </si>
  <si>
    <t>Art 67 c 2 L B Ccnl 16-18 - Ridet. increm. stip. Ccnl 16-18</t>
  </si>
  <si>
    <t>Art 79 c 1 L B Ccnl 19-21 - Increm 84,50 euro dal 1.1.2021</t>
  </si>
  <si>
    <t>Art 79 c 1 L D Ccnl 19-21 - Ridet. increm. stip. Ccnl 19-21</t>
  </si>
  <si>
    <t>FUNZIONARI ED ELEVATA QUALIFICAZIONE</t>
  </si>
  <si>
    <t>ISTRUTTORI</t>
  </si>
  <si>
    <t>OPERATORI ESPERTI</t>
  </si>
  <si>
    <t>OPERATORI</t>
  </si>
  <si>
    <t>N U M E R O   DI   D I P E N D E N T I</t>
  </si>
  <si>
    <t>con 1 differenziale stipendiale</t>
  </si>
  <si>
    <t>TOTALE
(Presenti al 31/12/2021)</t>
  </si>
  <si>
    <t>Controllo con T1</t>
  </si>
  <si>
    <t>PERSONALE CONTRATTISTA</t>
  </si>
  <si>
    <t>DIFFERENZIALE STIPENDIALE MATURATO</t>
  </si>
  <si>
    <t>A033</t>
  </si>
  <si>
    <t>TREDICESIMA MENSILITA'</t>
  </si>
  <si>
    <t>TREDICESIMA MENSILiTA'</t>
  </si>
  <si>
    <t>senza differenziali stipendiali</t>
  </si>
  <si>
    <t>N. di dipendenti a cui nel corso dell'anno è stato attribuito un nuovo differenziale stipendiale / economico di professionalità:</t>
  </si>
  <si>
    <t xml:space="preserve">Unità di pers. est. all'istituzione, in posizione di comando, distacco, fuori ruolo, esperti, consulenti o collaborazioni professionali assegnate agli uffici di diretta collaborazione con gli organi di indirizzo politico  </t>
  </si>
  <si>
    <t>Spesa sostenuta per il personale esterno all'amministrazione, in posizione di comando, distacco, fuori ruolo, esperti, consulenti e collaborazioni professionali assegnati agli uffici di diretta collaborazione con gli organi di indirizzo politico</t>
  </si>
  <si>
    <t>Con quante persone sono stati sottoscritti contratti di collaborazioni professionali e incarichi nell’anno con le risorse del PNRR?</t>
  </si>
  <si>
    <t>0FZEQF</t>
  </si>
  <si>
    <t>0IR000</t>
  </si>
  <si>
    <t>0OEESP</t>
  </si>
  <si>
    <t>0OP000</t>
  </si>
  <si>
    <t>A034</t>
  </si>
  <si>
    <t>DIFFERENZIALE STIPENDIALE/ECONOMICO DI PROFESSIONALITÀ</t>
  </si>
  <si>
    <t>L111</t>
  </si>
  <si>
    <t>L112</t>
  </si>
  <si>
    <t>CONTRATTI DI COLLABORAZIONE PROFESSIONALE</t>
  </si>
  <si>
    <t>INCARICHI DI STUDIO/RICERCA/CONSULENZA</t>
  </si>
  <si>
    <t>Area Funzionari ed EQ</t>
  </si>
  <si>
    <t>Area</t>
  </si>
  <si>
    <t>102 Numero appartenenti Area Funzionari ed EQ</t>
  </si>
  <si>
    <t>103 Numero appartenenti Area Istruttori</t>
  </si>
  <si>
    <r>
      <t>106</t>
    </r>
    <r>
      <rPr>
        <sz val="7"/>
        <rFont val="Times New Roman"/>
        <family val="1"/>
      </rPr>
      <t xml:space="preserve">   </t>
    </r>
    <r>
      <rPr>
        <i/>
        <sz val="11"/>
        <rFont val="Calibri"/>
        <family val="2"/>
      </rPr>
      <t>Numero appartenenti Area Funzionari ed EQ</t>
    </r>
  </si>
  <si>
    <r>
      <t>109</t>
    </r>
    <r>
      <rPr>
        <sz val="7"/>
        <rFont val="Times New Roman"/>
        <family val="1"/>
      </rPr>
      <t xml:space="preserve">   </t>
    </r>
    <r>
      <rPr>
        <i/>
        <sz val="11"/>
        <rFont val="Calibri"/>
        <family val="2"/>
      </rPr>
      <t>Numero appartenenti Area Funzionari ed EQ</t>
    </r>
  </si>
  <si>
    <r>
      <t>107</t>
    </r>
    <r>
      <rPr>
        <sz val="7"/>
        <rFont val="Times New Roman"/>
        <family val="1"/>
      </rPr>
      <t xml:space="preserve">   </t>
    </r>
    <r>
      <rPr>
        <i/>
        <sz val="11"/>
        <rFont val="Calibri"/>
        <family val="2"/>
      </rPr>
      <t>Numero appartenenti Area Istruttori</t>
    </r>
  </si>
  <si>
    <r>
      <t>110</t>
    </r>
    <r>
      <rPr>
        <sz val="7"/>
        <rFont val="Times New Roman"/>
        <family val="1"/>
      </rPr>
      <t xml:space="preserve">   </t>
    </r>
    <r>
      <rPr>
        <i/>
        <sz val="11"/>
        <rFont val="Calibri"/>
        <family val="2"/>
      </rPr>
      <t>Numero appartenenti Area Istruttori</t>
    </r>
  </si>
  <si>
    <r>
      <t>109</t>
    </r>
    <r>
      <rPr>
        <sz val="7"/>
        <rFont val="Times New Roman"/>
        <family val="1"/>
      </rPr>
      <t xml:space="preserve">   </t>
    </r>
    <r>
      <rPr>
        <sz val="11"/>
        <rFont val="Calibri"/>
        <family val="2"/>
      </rPr>
      <t>Numero appartenenti Area Funzionari ed EQ</t>
    </r>
  </si>
  <si>
    <r>
      <t>110</t>
    </r>
    <r>
      <rPr>
        <sz val="7"/>
        <rFont val="Times New Roman"/>
        <family val="1"/>
      </rPr>
      <t xml:space="preserve">   </t>
    </r>
    <r>
      <rPr>
        <sz val="11"/>
        <rFont val="Calibri"/>
        <family val="2"/>
      </rPr>
      <t>Numero appartenenti Area Istruttori</t>
    </r>
  </si>
  <si>
    <r>
      <t>111</t>
    </r>
    <r>
      <rPr>
        <sz val="7"/>
        <rFont val="Times New Roman"/>
        <family val="1"/>
      </rPr>
      <t xml:space="preserve">   </t>
    </r>
    <r>
      <rPr>
        <sz val="11"/>
        <rFont val="Calibri"/>
        <family val="2"/>
      </rPr>
      <t>Numero di personale in servizio presso gli asili nido</t>
    </r>
  </si>
  <si>
    <r>
      <t>112</t>
    </r>
    <r>
      <rPr>
        <sz val="7"/>
        <rFont val="Times New Roman"/>
        <family val="1"/>
      </rPr>
      <t xml:space="preserve">   </t>
    </r>
    <r>
      <rPr>
        <sz val="11"/>
        <rFont val="Calibri"/>
        <family val="2"/>
      </rPr>
      <t>Numero di personale in servizio presso le scuole materne</t>
    </r>
  </si>
  <si>
    <r>
      <t>113</t>
    </r>
    <r>
      <rPr>
        <sz val="7"/>
        <rFont val="Times New Roman"/>
        <family val="1"/>
      </rPr>
      <t xml:space="preserve">   </t>
    </r>
    <r>
      <rPr>
        <sz val="11"/>
        <rFont val="Calibri"/>
        <family val="2"/>
      </rPr>
      <t>Numero di personale in servizio presso i centri di formazione professionale</t>
    </r>
  </si>
  <si>
    <r>
      <t>105</t>
    </r>
    <r>
      <rPr>
        <sz val="7"/>
        <rFont val="Times New Roman"/>
        <family val="1"/>
      </rPr>
      <t xml:space="preserve">   </t>
    </r>
    <r>
      <rPr>
        <sz val="11"/>
        <rFont val="Times New Roman"/>
        <family val="1"/>
      </rPr>
      <t>Numero di dirigenti</t>
    </r>
  </si>
  <si>
    <r>
      <t>106</t>
    </r>
    <r>
      <rPr>
        <sz val="7"/>
        <rFont val="Times New Roman"/>
        <family val="1"/>
      </rPr>
      <t xml:space="preserve">   </t>
    </r>
    <r>
      <rPr>
        <sz val="11"/>
        <rFont val="Times New Roman"/>
        <family val="1"/>
      </rPr>
      <t>Numero appartenenti Area Funzionari ed EQ</t>
    </r>
  </si>
  <si>
    <r>
      <t>107</t>
    </r>
    <r>
      <rPr>
        <sz val="7"/>
        <rFont val="Times New Roman"/>
        <family val="1"/>
      </rPr>
      <t xml:space="preserve">   </t>
    </r>
    <r>
      <rPr>
        <sz val="11"/>
        <rFont val="Times New Roman"/>
        <family val="1"/>
      </rPr>
      <t>Numero appartenenti Area Istruttori</t>
    </r>
  </si>
  <si>
    <t>Area Istruttori</t>
  </si>
  <si>
    <t>SE(('t12'!$AK$5)&gt;0;1;0)</t>
  </si>
  <si>
    <r>
      <t xml:space="preserve">Incarichi </t>
    </r>
    <r>
      <rPr>
        <sz val="9"/>
        <color rgb="FF0070C0"/>
        <rFont val="Arial"/>
        <family val="2"/>
      </rPr>
      <t xml:space="preserve">di </t>
    </r>
    <r>
      <rPr>
        <sz val="9"/>
        <rFont val="Arial"/>
        <family val="2"/>
      </rPr>
      <t>studio, ricerca e consulenza</t>
    </r>
  </si>
  <si>
    <t xml:space="preserve">Contratti di collaborazioni professionali </t>
  </si>
  <si>
    <t>Indicare il numero dei contratti di collaborazione professionale.</t>
  </si>
  <si>
    <t>Indicare il numero degli incarichi di studio, ricerca e consulenza.</t>
  </si>
  <si>
    <t>Quante persone sono state impiegate nell'anno (a tempo determinato, collaborazioni professionali o con incarichi) il cui costo e totalmente sostenuto con finanziamenti esterni dell'unione europea o di privati?</t>
  </si>
  <si>
    <t>F24K</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</si>
  <si>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</si>
  <si>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(3) </t>
    </r>
    <r>
      <rPr>
        <sz val="8"/>
        <rFont val="Arial"/>
        <family val="2"/>
      </rPr>
      <t>Art. 8, c. 3, secondo periodo, DL n.  13/2023: per gli impegni derivanti dall’attuazione dei progetti del PNRR e nel rispetto dei requisiti di cui al comma 4, è facoltà degli enti locali incrementare le risorse accessorie del segretario comunale e provinciale,</t>
    </r>
  </si>
  <si>
    <t xml:space="preserve">   in deroga al limite 2016 e fino a un massimo del 5% calcolato sul valore della retribuzione di posizione (teorica) spettante al segretario in base all’art. art. 107 comma 1 del CCNL 2016-18 e sul valore della retribuzione di risultato</t>
  </si>
  <si>
    <t xml:space="preserve">   calcolata in base alla percentuale (teorica) individuata ai sensi dell’art. 42 del CCNL 1998-01. Il tutto va suddiviso pro-quota in caso di segreteria convenzionata.</t>
  </si>
  <si>
    <r>
      <t>Art 33 DL 34/19 - Assunz. su base di sostenibilità</t>
    </r>
    <r>
      <rPr>
        <vertAlign val="superscript"/>
        <sz val="8"/>
        <rFont val="Arial"/>
        <family val="2"/>
      </rPr>
      <t xml:space="preserve"> (2)</t>
    </r>
  </si>
  <si>
    <t>F24L</t>
  </si>
  <si>
    <t>Art 8 c 5 DL 13/2023 - Incent. funz. tecniche progetti PNRR</t>
  </si>
  <si>
    <t>F24M</t>
  </si>
  <si>
    <t>Somme non utilizzate fondo/i anno precedente</t>
  </si>
  <si>
    <r>
      <rPr>
        <vertAlign val="superscript"/>
        <sz val="8"/>
        <rFont val="Arial"/>
        <family val="2"/>
      </rPr>
      <t xml:space="preserve">(2) </t>
    </r>
    <r>
      <rPr>
        <sz val="8"/>
        <rFont val="Arial"/>
        <family val="2"/>
      </rPr>
      <t>Indicare gli incrementi del fondo come certificati dall'organo di controllo determinati da assunzioni anche secondo l'orientamento espresso dalla Corte dei conti, sezione autonomie con deliberazione n. 18/SEZAUT/2023/QMIG.</t>
    </r>
  </si>
  <si>
    <r>
      <rPr>
        <vertAlign val="superscript"/>
        <sz val="8"/>
        <rFont val="Arial"/>
        <family val="2"/>
      </rPr>
      <t>(5)</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</si>
  <si>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 xml:space="preserve">    dall’attuazione dei progetti del PNRR e nel rispetto dei requisiti di cui al comma 4 dell’art. 8 del DL n. 13/2023.</t>
  </si>
  <si>
    <r>
      <t>Destinazione fondi per il trattamento accessorio</t>
    </r>
    <r>
      <rPr>
        <b/>
        <sz val="10"/>
        <color indexed="12"/>
        <rFont val="Arial"/>
        <family val="2"/>
      </rPr>
      <t xml:space="preserve"> </t>
    </r>
    <r>
      <rPr>
        <vertAlign val="superscript"/>
        <sz val="10"/>
        <rFont val="Arial"/>
        <family val="2"/>
      </rPr>
      <t>(1)</t>
    </r>
  </si>
  <si>
    <t>Progressioni economiche anno di rifer.to</t>
  </si>
  <si>
    <t>U02P</t>
  </si>
  <si>
    <r>
      <t>Art 79 c 1 L B Ccnl 19-21 - Increm 84,50 euro dal 1.1.2021</t>
    </r>
    <r>
      <rPr>
        <vertAlign val="superscript"/>
        <sz val="8"/>
        <rFont val="Arial"/>
        <family val="2"/>
      </rPr>
      <t xml:space="preserve"> </t>
    </r>
  </si>
  <si>
    <t>Ass. ad pers. riass. progr. fra le aree</t>
  </si>
  <si>
    <t>U07T</t>
  </si>
  <si>
    <t>Indennità condizioni di lavoro</t>
  </si>
  <si>
    <r>
      <t>Art 79 c 1 L C Ccnl 19-21 - Incr. stabile consist. personale</t>
    </r>
    <r>
      <rPr>
        <vertAlign val="superscript"/>
        <sz val="8"/>
        <rFont val="Arial"/>
        <family val="2"/>
      </rPr>
      <t xml:space="preserve"> (2)</t>
    </r>
  </si>
  <si>
    <t>Incentivi funzioni tecniche</t>
  </si>
  <si>
    <t>Art 79 c 1-bis Ccnl 19-21 - Diff stip B3-B1, D3-D1</t>
  </si>
  <si>
    <t>F25W</t>
  </si>
  <si>
    <r>
      <t xml:space="preserve">Art 11 c 1 L B DL 135/18 - Incr acc ass deroga fac ass.li </t>
    </r>
    <r>
      <rPr>
        <vertAlign val="superscript"/>
        <sz val="8"/>
        <rFont val="Arial"/>
        <family val="2"/>
      </rPr>
      <t>(3)</t>
    </r>
  </si>
  <si>
    <r>
      <t>Art 33 DL 34/19 - Nuove assunzioni base sostenibilità</t>
    </r>
    <r>
      <rPr>
        <vertAlign val="superscript"/>
        <sz val="8"/>
        <rFont val="Arial"/>
        <family val="2"/>
      </rPr>
      <t xml:space="preserve"> (4)</t>
    </r>
  </si>
  <si>
    <t>Welfare integrativo a carico del fondo</t>
  </si>
  <si>
    <t>U02S</t>
  </si>
  <si>
    <t>Art 98 c 1 L C Ccnl 19-21 - Prov violaz codice strada</t>
  </si>
  <si>
    <t>F25X</t>
  </si>
  <si>
    <t>F24O</t>
  </si>
  <si>
    <t>F24N</t>
  </si>
  <si>
    <t>F24P</t>
  </si>
  <si>
    <r>
      <t xml:space="preserve">Art 67 c 3 L C Ccnl 16-18 - Altre spec. disp. di legge </t>
    </r>
    <r>
      <rPr>
        <vertAlign val="superscript"/>
        <sz val="8"/>
        <rFont val="Arial"/>
        <family val="2"/>
      </rPr>
      <t>(9)</t>
    </r>
  </si>
  <si>
    <t>Art 79 c 2 L D Ccnl 19-21 -Risp. straord. cons. anno prec.</t>
  </si>
  <si>
    <t>F25Y</t>
  </si>
  <si>
    <t>Art 79 c 2 L B Ccnl 19-21 - Integrazione 1,2% m.s. 1997</t>
  </si>
  <si>
    <t>F25Z</t>
  </si>
  <si>
    <t>Art 1 c 604 L 234/2021 - Increm 0,22% m.s. 2018 dal 1.1.2022</t>
  </si>
  <si>
    <t>F24T</t>
  </si>
  <si>
    <t>F26B</t>
  </si>
  <si>
    <t>Art 7 c 4 L U Ccnl 19-21 - Dec. risorse destinate E.Q.</t>
  </si>
  <si>
    <t>F26J</t>
  </si>
  <si>
    <t>Incarichi di Elevata Qualificazione (bilancio)</t>
  </si>
  <si>
    <t>F27N</t>
  </si>
  <si>
    <t>Art 7 c 4 L U Ccnl 19-21 - Increm. risorse destinate inc. EQ</t>
  </si>
  <si>
    <t>F26L</t>
  </si>
  <si>
    <t>Art 11bis c2 DL135/18 - Increm pos e ris E.Q. rinunce ass.li</t>
  </si>
  <si>
    <t>F26M</t>
  </si>
  <si>
    <t>F26N</t>
  </si>
  <si>
    <t>Totale E.Q. (bilancio)</t>
  </si>
  <si>
    <t>Art 17 c 6 Ccnl 19-21 - Riduzione risorse destinate inc. EQ</t>
  </si>
  <si>
    <t>F26O</t>
  </si>
  <si>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</si>
  <si>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</si>
  <si>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</si>
  <si>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</si>
  <si>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</si>
  <si>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</si>
  <si>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</si>
  <si>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</si>
  <si>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</si>
  <si>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</si>
  <si>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</si>
  <si>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</si>
  <si>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</si>
  <si>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r>
      <t xml:space="preserve">Importo del limite 2016 riferito alla presente macrocategoria (euro) </t>
    </r>
    <r>
      <rPr>
        <vertAlign val="superscript"/>
        <sz val="12"/>
        <rFont val="Arial"/>
        <family val="2"/>
      </rPr>
      <t>(1)</t>
    </r>
  </si>
  <si>
    <t>LEG485</t>
  </si>
  <si>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</si>
  <si>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</si>
  <si>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</si>
  <si>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</si>
  <si>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LEG510</t>
  </si>
  <si>
    <t>Di cui, sempre con riferimento alla presente macrocategoria, variazione del limite 2016 in aumento ex art. 33, commi 1, 1-bis, 2, del DL n. 34/2019 (cfr. Circolare, euro)</t>
  </si>
  <si>
    <t>A33</t>
  </si>
  <si>
    <t>ART. 33 DECRETO LEGGE N. 34/2019 (da compilare solo per le amministrazioni destinatarie della norma)</t>
  </si>
  <si>
    <t>A33511</t>
  </si>
  <si>
    <t>PRD480</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</si>
  <si>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</si>
  <si>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</si>
  <si>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</si>
  <si>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</si>
  <si>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</si>
  <si>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A33512</t>
  </si>
  <si>
    <t>Valore del parametro utilizzato per il raffronto con le soglie definite dai decreti attuativi dell'art. 33 D.L. 34/2019 riferito all'anno precedente a quello di rilevazione</t>
  </si>
  <si>
    <t>A33513</t>
  </si>
  <si>
    <t>ORG486</t>
  </si>
  <si>
    <t>ORG487</t>
  </si>
  <si>
    <t>ORG488</t>
  </si>
  <si>
    <t>ORG489</t>
  </si>
  <si>
    <t>Numero di incarichi di Elevata Qualificazione effettivamente in essere alla data del 31.12 dell'anno di rilevazione con rapporto di lavoro part-time e/o in convenzione con altre amministrazioni</t>
  </si>
  <si>
    <t>ORG490</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</si>
  <si>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</si>
  <si>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</si>
  <si>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</si>
  <si>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</si>
  <si>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</si>
  <si>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</si>
  <si>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</si>
  <si>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</si>
  <si>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PRD396</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</si>
  <si>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</si>
  <si>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</si>
  <si>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</si>
  <si>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</si>
  <si>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</si>
  <si>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</si>
  <si>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</si>
  <si>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r>
      <rPr>
        <vertAlign val="superscript"/>
        <sz val="11"/>
        <rFont val="Arial"/>
        <family val="2"/>
      </rPr>
      <t>(1)</t>
    </r>
    <r>
      <rPr>
        <sz val="11"/>
        <rFont val="Arial"/>
        <family val="2"/>
      </rPr>
      <t xml:space="preserve">  Es. l'incremento determinato dall'armonizzazione del trattamento accessorio del personale ex-provinciale transitato nell'amministrazione secondo le indicazioni dell'articolo 1, comma 800, della </t>
    </r>
  </si>
  <si>
    <t xml:space="preserve">    legge n. 205/2017 (legge di bilancio 2018).</t>
  </si>
  <si>
    <t xml:space="preserve">     indipendentemente dai meccanismi di pagamento e di rimborso previsti dalla convenzione stessa, ivi compresa l'eventuale maggiorazione individuata dall'art. 23, comma 5, terzo alinea, del Ccnl 2019-21.</t>
  </si>
  <si>
    <t xml:space="preserve">     (cfr. parere DPF n. 22327 del 27 marzo 2024).</t>
  </si>
  <si>
    <t>Scheda SICI - n. incarichi EQ fascia più elevata</t>
  </si>
  <si>
    <t>Scheda SICI - valore medio annuo retribuzione di posizione EQ fascia più elevata</t>
  </si>
  <si>
    <t>Scheda SICI - n. incarichi EQ fascia meno elevata</t>
  </si>
  <si>
    <t>Scheda SICI - valore medio annuo retribuzione di posizione EQ fascia meno elevata</t>
  </si>
  <si>
    <t>Scheda SICI -  n. incarichi EQ con rapporto di lavoro part-time e/o in convenzione</t>
  </si>
  <si>
    <t xml:space="preserve"> - valore medio annuo retribuzione di posizione con rapporto di lavoro part-time e/o in convenzione</t>
  </si>
  <si>
    <t>Art. 45 DLgs 36/2023 - Incentivi alle funzioni tecniche</t>
  </si>
  <si>
    <t>Art 1 DL 80/2021 - Increm. ass TD finanz diretto PNRR</t>
  </si>
  <si>
    <t>Art. 31-bis cc 1,5 DL 152/21 - Increm. ass TD PNRR (Comuni)</t>
  </si>
  <si>
    <t>Art 8 c 3 p 1 DL 13/2023 - Increm. attuazione progetti PNRR</t>
  </si>
  <si>
    <t>Incremento per l’attuazione dei progetti PNRR</t>
  </si>
  <si>
    <t>Valore medio pro-capite delle risorse per remunerare gli incarichi di elevata qualificazione utilizzato quale base di calcolo per l'incremento dell'anno di rilevazione</t>
  </si>
  <si>
    <t>Valore medio pro-capite del fondo per la contrattazione integrativa utilizzato quale base di calcolo per l'incremento del fondo dell'anno di rilevazione</t>
  </si>
  <si>
    <r>
      <t>Incremento per l’attuazione dei progetti PNRR </t>
    </r>
    <r>
      <rPr>
        <vertAlign val="superscript"/>
        <sz val="8"/>
        <color rgb="FF0000CC"/>
        <rFont val="Arial"/>
        <family val="2"/>
      </rPr>
      <t>(3)</t>
    </r>
  </si>
  <si>
    <r>
      <t xml:space="preserve">Art 8 c 3 p 1 DL 13/2023 - Increm. attuazione progetti PNRR </t>
    </r>
    <r>
      <rPr>
        <vertAlign val="superscript"/>
        <sz val="8"/>
        <color rgb="FF0000CC"/>
        <rFont val="Arial"/>
        <family val="2"/>
      </rPr>
      <t>(5)</t>
    </r>
  </si>
  <si>
    <r>
      <t>Art 1 DL 80/2021 - Increm. ass TD finanz diretto PNRR</t>
    </r>
    <r>
      <rPr>
        <vertAlign val="superscript"/>
        <sz val="8"/>
        <color rgb="FF0000CC"/>
        <rFont val="Arial"/>
        <family val="2"/>
      </rPr>
      <t xml:space="preserve"> (5)</t>
    </r>
  </si>
  <si>
    <r>
      <t>Art. 31-bis cc 1,5 DL 152/21 - Increm. ass TD PNRR (Comuni)</t>
    </r>
    <r>
      <rPr>
        <vertAlign val="superscript"/>
        <sz val="8"/>
        <color rgb="FF0000CC"/>
        <rFont val="Arial"/>
        <family val="2"/>
      </rPr>
      <t xml:space="preserve"> (6)</t>
    </r>
  </si>
  <si>
    <r>
      <t xml:space="preserve">Art 8 c 3 p 1 DL 13/2023 - Incr. attuazione progetti PNRR </t>
    </r>
    <r>
      <rPr>
        <vertAlign val="superscript"/>
        <sz val="8"/>
        <color rgb="FF0000CC"/>
        <rFont val="Arial"/>
        <family val="2"/>
      </rPr>
      <t>(7)</t>
    </r>
  </si>
  <si>
    <r>
      <t>Art. 45 DLgs 36/2023 - Incentivi alle funzioni tecniche</t>
    </r>
    <r>
      <rPr>
        <vertAlign val="superscript"/>
        <sz val="8"/>
        <color rgb="FF0000CC"/>
        <rFont val="Arial"/>
        <family val="2"/>
      </rPr>
      <t xml:space="preserve"> (8)</t>
    </r>
  </si>
  <si>
    <r>
      <t>Art 79 c 2 L C Ccnl 19-21 - Scelte org. gest., retrib. ecc.</t>
    </r>
    <r>
      <rPr>
        <vertAlign val="superscript"/>
        <sz val="8"/>
        <color rgb="FF0000CC"/>
        <rFont val="Arial"/>
        <family val="2"/>
      </rPr>
      <t xml:space="preserve"> (10)</t>
    </r>
  </si>
  <si>
    <r>
      <t xml:space="preserve">Somme non utilizzate fondo/i anno precedente </t>
    </r>
    <r>
      <rPr>
        <vertAlign val="superscript"/>
        <sz val="8"/>
        <color rgb="FF0000CC"/>
        <rFont val="Arial"/>
        <family val="2"/>
      </rPr>
      <t xml:space="preserve">(11) </t>
    </r>
  </si>
  <si>
    <r>
      <t>Art 17 Ccnl 19-21 - Ris. dest. E.Q. anno di rilevazione</t>
    </r>
    <r>
      <rPr>
        <vertAlign val="superscript"/>
        <sz val="8"/>
        <color rgb="FF0000CC"/>
        <rFont val="Arial"/>
        <family val="2"/>
      </rPr>
      <t xml:space="preserve"> (12)</t>
    </r>
  </si>
  <si>
    <r>
      <t>Art 33 DL34/19 - Quota parte destinata alle E.Q.</t>
    </r>
    <r>
      <rPr>
        <vertAlign val="superscript"/>
        <sz val="8"/>
        <color rgb="FF0000CC"/>
        <rFont val="Arial"/>
        <family val="2"/>
      </rPr>
      <t xml:space="preserve"> (4)</t>
    </r>
  </si>
  <si>
    <r>
      <t>Art. 3, c. 6 d.l. n. 44/2023, spesa accessoria del Segretario comunale per l'anno di rilevazione, da compilare unicamente se il comune risulta sprovvisto di Segretario alla data di entrata in vigore del decreto (euro)</t>
    </r>
    <r>
      <rPr>
        <vertAlign val="superscript"/>
        <sz val="12"/>
        <color rgb="FF0000CC"/>
        <rFont val="Arial"/>
        <family val="2"/>
      </rPr>
      <t xml:space="preserve"> (1)</t>
    </r>
  </si>
  <si>
    <t>A33514</t>
  </si>
  <si>
    <r>
      <t xml:space="preserve">Valore soglia per l'Amministrazione definito dai decreti attuativi dell'art. 33 D.L. 34/2019 riferito all'anno precedente a quello di rilevazione </t>
    </r>
    <r>
      <rPr>
        <vertAlign val="superscript"/>
        <sz val="12"/>
        <color rgb="FF3333FF"/>
        <rFont val="Arial"/>
        <family val="2"/>
      </rPr>
      <t>(2)</t>
    </r>
  </si>
  <si>
    <r>
      <t>Numero incarichi di Elevata Qualificazione effettivamente in essere alla data del 31.12 dell'anno di rilevazione per la fascia più elevata</t>
    </r>
    <r>
      <rPr>
        <vertAlign val="superscript"/>
        <sz val="12"/>
        <color rgb="FF0000FF"/>
        <rFont val="Arial"/>
        <family val="2"/>
      </rPr>
      <t xml:space="preserve"> (3)</t>
    </r>
  </si>
  <si>
    <r>
      <t>Valore unitario su base annua della retribuzione di posizione previsto per la fascia più elevata (euro)</t>
    </r>
    <r>
      <rPr>
        <vertAlign val="superscript"/>
        <sz val="11"/>
        <rFont val="Arial"/>
        <family val="2"/>
      </rPr>
      <t xml:space="preserve"> (3)</t>
    </r>
  </si>
  <si>
    <r>
      <t>Numero incarichi di Elevata Qualificazione effettivamente in essere alla data del 31.12 dell'anno di rilevazione per la fascia meno elevata</t>
    </r>
    <r>
      <rPr>
        <vertAlign val="superscript"/>
        <sz val="11"/>
        <color rgb="FF0000FF"/>
        <rFont val="Arial"/>
        <family val="2"/>
      </rPr>
      <t xml:space="preserve"> (3)</t>
    </r>
  </si>
  <si>
    <r>
      <t>Valore unitario su base annua della retribuzione di posizione previsto per la fascia meno elevata (euro)</t>
    </r>
    <r>
      <rPr>
        <vertAlign val="superscript"/>
        <sz val="11"/>
        <rFont val="Arial"/>
        <family val="2"/>
      </rPr>
      <t xml:space="preserve"> (3)</t>
    </r>
  </si>
  <si>
    <r>
      <t>Numero incarichi di Elevata Qualificazione effettivamente in essere alla data del 31.12 dell'anno di rilevazione per le restanti fasce</t>
    </r>
    <r>
      <rPr>
        <vertAlign val="superscript"/>
        <sz val="11"/>
        <color rgb="FF0000FF"/>
        <rFont val="Arial"/>
        <family val="2"/>
      </rPr>
      <t xml:space="preserve"> (3)</t>
    </r>
  </si>
  <si>
    <r>
      <t>Valore unitario su base annua della retribuzione di posizione previsto per le restanti fasce (valore medio in euro)</t>
    </r>
    <r>
      <rPr>
        <vertAlign val="superscript"/>
        <sz val="11"/>
        <rFont val="Arial"/>
        <family val="2"/>
      </rPr>
      <t xml:space="preserve"> (3)</t>
    </r>
  </si>
  <si>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(4)</t>
    </r>
  </si>
  <si>
    <r>
      <t>Numero complessivo di incarichi di specifica responsabilità in essere al 31.12 dell'anno di rilevazione</t>
    </r>
    <r>
      <rPr>
        <vertAlign val="superscript"/>
        <sz val="12"/>
        <rFont val="Arial"/>
        <family val="2"/>
      </rPr>
      <t xml:space="preserve"> (5)</t>
    </r>
  </si>
  <si>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(6)</t>
    </r>
  </si>
  <si>
    <r>
      <rPr>
        <vertAlign val="superscript"/>
        <sz val="11"/>
        <rFont val="Arial"/>
        <family val="2"/>
      </rPr>
      <t>(2)</t>
    </r>
    <r>
      <rPr>
        <sz val="11"/>
        <rFont val="Arial"/>
        <family val="2"/>
      </rPr>
      <t xml:space="preserve">  Inserire la soglia individuata dall'articolo 4, comma 1 rispettivamente per le Regioni a statuto ordinario dal DPCM 3 settembre 2019, per i Comuni dal DPCM 17 marzo 2020, per le Province</t>
    </r>
  </si>
  <si>
    <t xml:space="preserve">     dal DPCM 11 gennaio 2022. Per le Città Metropolitane inserire la soglia individuata dall'articolo 4, comma 2, dal DPCM 11 gennaio 2022.</t>
  </si>
  <si>
    <r>
      <rPr>
        <vertAlign val="superscript"/>
        <sz val="11"/>
        <rFont val="Arial"/>
        <family val="2"/>
      </rPr>
      <t>(3)</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</si>
  <si>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(4)</t>
    </r>
    <r>
      <rPr>
        <sz val="11"/>
        <rFont val="Arial"/>
        <family val="2"/>
      </rPr>
      <t xml:space="preserve">  Rapportare a tredici mensilità il valore della retribuzione di posizione prevista per il dipendente in part-time o in convenzione (in quest'ultimo caso inserire solo le quote a proprio carico,</t>
    </r>
  </si>
  <si>
    <r>
      <rPr>
        <vertAlign val="superscript"/>
        <sz val="11"/>
        <rFont val="Arial"/>
        <family val="2"/>
      </rPr>
      <t>(5)</t>
    </r>
    <r>
      <rPr>
        <sz val="11"/>
        <rFont val="Arial"/>
        <family val="2"/>
      </rPr>
      <t xml:space="preserve">  Secondo le indicazioni dell'art. 84, comma 1 del Ccnl 2019-21 che disapplica e sostituisce l’art.70-quinquies del CCNL del 21.05.2018.</t>
    </r>
  </si>
  <si>
    <r>
      <rPr>
        <vertAlign val="superscript"/>
        <sz val="11"/>
        <rFont val="Arial"/>
        <family val="2"/>
      </rPr>
      <t>(6)</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</si>
  <si>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con 2 differenziali stipendiali</t>
  </si>
  <si>
    <t>con 3 differenziali stipendiali</t>
  </si>
  <si>
    <t>con 4 differenziali stipendiali</t>
  </si>
  <si>
    <t>con 5 differenziali stipendiali</t>
  </si>
  <si>
    <t>con 6 differenziali stipendiali</t>
  </si>
  <si>
    <t>Personale con contratti di collaborazioni professionali</t>
  </si>
  <si>
    <t>qualifica / posiz.economica / profilo</t>
  </si>
  <si>
    <t>con 7 differenziali stipendiali</t>
  </si>
  <si>
    <t>1E</t>
  </si>
  <si>
    <t>Personale in formazione inserito in SI_1A</t>
  </si>
  <si>
    <t>Giorni di assenza per formazione inseriti in Tabella 11</t>
  </si>
  <si>
    <t>Controllo di coerenza tra il personale in Formazione dichiarato nella SI_1A ed le assenze per formazione al 31.12 rilevate in Tabella 11 (Squadratura 7)</t>
  </si>
  <si>
    <t>SQUADRATURA 10</t>
  </si>
  <si>
    <r>
      <t xml:space="preserve">Tipologia di Ente: </t>
    </r>
    <r>
      <rPr>
        <b/>
        <i/>
        <sz val="10"/>
        <rFont val="Arial"/>
        <family val="2"/>
      </rPr>
      <t>COMUNI-PROVINCE-CITTA_ME</t>
    </r>
  </si>
  <si>
    <t>EQ</t>
  </si>
  <si>
    <t>IR</t>
  </si>
  <si>
    <t>OE</t>
  </si>
  <si>
    <t>OP</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</si>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</sst>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General_)"/>
    <numFmt numFmtId="165" formatCode="_-&quot;L.&quot;\ * #,##0_-;\-&quot;L.&quot;\ * #,##0_-;_-&quot;L.&quot;\ * &quot;-&quot;_-;_-@_-"/>
    <numFmt numFmtId="166" formatCode="[$€]\ #,##0;[Red]\-[$€]\ #,##0"/>
    <numFmt numFmtId="167" formatCode=";;;"/>
    <numFmt numFmtId="168" formatCode="#,###"/>
    <numFmt numFmtId="169" formatCode="#,##0;\-#,##0;&quot; &quot;"/>
    <numFmt numFmtId="170" formatCode="#,##0.00;\-#,##0.00;&quot; &quot;"/>
    <numFmt numFmtId="171" formatCode="#,###.00;\-#,###.00;;"/>
    <numFmt numFmtId="172" formatCode="#,###.00"/>
    <numFmt numFmtId="173" formatCode="#,##0;\-\ #,##0;\-"/>
    <numFmt numFmtId="174" formatCode="#,##0.0;\-\ #,##0.0;\-"/>
    <numFmt numFmtId="175" formatCode="#,##0.00;\-\ #,##0.00;\-"/>
    <numFmt numFmtId="176" formatCode="_-* #,##0_-;\-* #,##0_-;_-* &quot;-&quot;??_-;_-@_-"/>
  </numFmts>
  <fonts count="217"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2"/>
      <name val="Courier"/>
      <family val="3"/>
    </font>
    <font>
      <b/>
      <sz val="10"/>
      <color indexed="10"/>
      <name val="Courier"/>
      <family val="3"/>
    </font>
    <font>
      <b/>
      <sz val="10"/>
      <color indexed="10"/>
      <name val="Arial"/>
      <family val="2"/>
    </font>
    <font>
      <b/>
      <sz val="14"/>
      <color indexed="10"/>
      <name val="Arial"/>
      <family val="2"/>
    </font>
    <font>
      <b/>
      <sz val="8"/>
      <color indexed="10"/>
      <name val="Courier"/>
      <family val="3"/>
    </font>
    <font>
      <b/>
      <sz val="8"/>
      <color indexed="10"/>
      <name val="Helv"/>
    </font>
    <font>
      <b/>
      <i/>
      <sz val="13"/>
      <color indexed="8"/>
      <name val="Arial"/>
      <family val="2"/>
    </font>
    <font>
      <b/>
      <sz val="13"/>
      <color indexed="10"/>
      <name val="Arial"/>
      <family val="2"/>
    </font>
    <font>
      <b/>
      <i/>
      <sz val="9"/>
      <name val="Arial"/>
      <family val="2"/>
    </font>
    <font>
      <sz val="8"/>
      <name val="Trebuchet MS"/>
      <family val="2"/>
    </font>
    <font>
      <b/>
      <i/>
      <u/>
      <sz val="11"/>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u/>
      <sz val="10"/>
      <name val="Courier"/>
      <family val="3"/>
    </font>
    <font>
      <i/>
      <sz val="10"/>
      <name val="Arial"/>
      <family val="2"/>
    </font>
    <font>
      <i/>
      <sz val="11"/>
      <name val="Arial"/>
      <family val="2"/>
    </font>
    <font>
      <b/>
      <sz val="10"/>
      <color indexed="10"/>
      <name val="Arial"/>
      <family val="2"/>
    </font>
    <font>
      <b/>
      <sz val="10"/>
      <name val="Courier"/>
      <family val="3"/>
    </font>
    <font>
      <b/>
      <sz val="9"/>
      <color indexed="48"/>
      <name val="Courier"/>
      <family val="3"/>
    </font>
    <font>
      <u/>
      <sz val="10"/>
      <color indexed="12"/>
      <name val="Arial"/>
      <family val="2"/>
    </font>
    <font>
      <b/>
      <i/>
      <sz val="16"/>
      <name val="Arial"/>
      <family val="2"/>
    </font>
    <font>
      <i/>
      <sz val="16"/>
      <name val="Arial"/>
      <family val="2"/>
    </font>
    <font>
      <sz val="7"/>
      <name val="Helv"/>
    </font>
    <font>
      <b/>
      <sz val="7"/>
      <name val="Helv"/>
    </font>
    <font>
      <sz val="11"/>
      <name val="Calibri"/>
      <family val="2"/>
    </font>
    <font>
      <u/>
      <sz val="10"/>
      <name val="Arial"/>
      <family val="2"/>
    </font>
    <font>
      <u/>
      <sz val="11"/>
      <name val="Arial"/>
      <family val="2"/>
    </font>
    <font>
      <i/>
      <sz val="10"/>
      <name val="MS Serif"/>
      <family val="1"/>
    </font>
    <font>
      <u/>
      <sz val="9"/>
      <color indexed="12"/>
      <name val="Arial"/>
      <family val="2"/>
    </font>
    <font>
      <b/>
      <sz val="14"/>
      <name val="Arial"/>
      <family val="2"/>
    </font>
    <font>
      <b/>
      <sz val="11"/>
      <name val="Calibri"/>
      <family val="2"/>
    </font>
    <font>
      <b/>
      <sz val="8"/>
      <color indexed="8"/>
      <name val="Arial"/>
      <family val="2"/>
    </font>
    <font>
      <u/>
      <sz val="12"/>
      <name val="Arial"/>
      <family val="2"/>
    </font>
    <font>
      <u/>
      <sz val="8"/>
      <name val="Arial"/>
      <family val="2"/>
    </font>
    <font>
      <u/>
      <sz val="13"/>
      <name val="Arial"/>
      <family val="2"/>
    </font>
    <font>
      <b/>
      <sz val="18"/>
      <name val="Arial"/>
      <family val="2"/>
    </font>
    <font>
      <vertAlign val="superscript"/>
      <sz val="8"/>
      <name val="Arial"/>
      <family val="2"/>
    </font>
    <font>
      <vertAlign val="superscript"/>
      <sz val="10"/>
      <name val="Arial"/>
      <family val="2"/>
    </font>
    <font>
      <b/>
      <sz val="12"/>
      <name val="Times New Roman"/>
      <family val="1"/>
    </font>
    <font>
      <sz val="11"/>
      <name val="Times New Roman"/>
      <family val="1"/>
    </font>
    <font>
      <b/>
      <sz val="9.6"/>
      <color indexed="12"/>
      <name val="Arial"/>
      <family val="2"/>
    </font>
    <font>
      <sz val="14"/>
      <color indexed="12"/>
      <name val="Arial"/>
      <family val="2"/>
    </font>
    <font>
      <u/>
      <sz val="12"/>
      <name val="Helv"/>
    </font>
    <font>
      <sz val="7"/>
      <name val="Times New Roman"/>
      <family val="1"/>
    </font>
    <font>
      <i/>
      <sz val="11"/>
      <name val="Calibri"/>
      <family val="2"/>
    </font>
    <font>
      <sz val="10"/>
      <name val="Helv"/>
    </font>
    <font>
      <sz val="16"/>
      <name val="Arial"/>
      <family val="2"/>
    </font>
    <font>
      <b/>
      <sz val="11"/>
      <name val="Helv"/>
    </font>
    <font>
      <vertAlign val="superscript"/>
      <sz val="11"/>
      <name val="Arial"/>
      <family val="2"/>
    </font>
    <font>
      <vertAlign val="superscript"/>
      <sz val="12"/>
      <name val="Arial"/>
      <family val="2"/>
    </font>
    <font>
      <sz val="8"/>
      <name val="Comic Sans MS"/>
      <family val="4"/>
    </font>
    <font>
      <sz val="10"/>
      <color indexed="8"/>
      <name val="Arial"/>
      <family val="2"/>
    </font>
    <font>
      <sz val="12"/>
      <color theme="1"/>
      <name val="Times New Roman"/>
      <family val="2"/>
    </font>
    <font>
      <sz val="11"/>
      <color theme="1"/>
      <name val="Calibri"/>
      <family val="2"/>
      <scheme val="minor"/>
    </font>
    <font>
      <sz val="12"/>
      <color theme="1"/>
      <name val="Calibri"/>
      <family val="2"/>
      <scheme val="minor"/>
    </font>
    <font>
      <b/>
      <sz val="8"/>
      <color rgb="FFFF0000"/>
      <name val="Helv"/>
    </font>
    <font>
      <b/>
      <sz val="12"/>
      <color theme="0"/>
      <name val="Arial"/>
      <family val="2"/>
    </font>
    <font>
      <b/>
      <sz val="10"/>
      <color rgb="FFFF0000"/>
      <name val="Arial"/>
      <family val="2"/>
    </font>
    <font>
      <sz val="8"/>
      <color rgb="FFFF0000"/>
      <name val="Arial"/>
      <family val="2"/>
    </font>
    <font>
      <sz val="8"/>
      <color theme="0"/>
      <name val="Arial"/>
      <family val="2"/>
    </font>
    <font>
      <sz val="8"/>
      <color theme="0"/>
      <name val="Helv"/>
    </font>
    <font>
      <sz val="10"/>
      <color theme="0"/>
      <name val="Arial"/>
      <family val="2"/>
    </font>
    <font>
      <sz val="8"/>
      <color rgb="FFFF0000"/>
      <name val="Helv"/>
    </font>
    <font>
      <sz val="12"/>
      <color theme="1"/>
      <name val="Arial"/>
      <family val="2"/>
    </font>
    <font>
      <sz val="18"/>
      <color theme="1"/>
      <name val="Arial"/>
      <family val="2"/>
    </font>
    <font>
      <i/>
      <sz val="18"/>
      <color theme="1"/>
      <name val="Arial"/>
      <family val="2"/>
    </font>
    <font>
      <i/>
      <sz val="10"/>
      <color theme="1"/>
      <name val="Arial"/>
      <family val="2"/>
    </font>
    <font>
      <sz val="10"/>
      <color theme="1"/>
      <name val="Arial"/>
      <family val="2"/>
    </font>
    <font>
      <sz val="8"/>
      <color theme="1"/>
      <name val="Arial"/>
      <family val="2"/>
    </font>
    <font>
      <sz val="11"/>
      <color theme="1"/>
      <name val="Arial"/>
      <family val="2"/>
    </font>
    <font>
      <sz val="9"/>
      <color theme="1"/>
      <name val="Arial"/>
      <family val="2"/>
    </font>
    <font>
      <b/>
      <sz val="9"/>
      <color theme="1"/>
      <name val="Arial"/>
      <family val="2"/>
    </font>
    <font>
      <b/>
      <sz val="12"/>
      <color theme="1"/>
      <name val="Arial"/>
      <family val="2"/>
    </font>
    <font>
      <b/>
      <sz val="12"/>
      <color rgb="FFFF0000"/>
      <name val="Arial"/>
      <family val="2"/>
    </font>
    <font>
      <b/>
      <sz val="50"/>
      <color rgb="FFFF0000"/>
      <name val="Arial"/>
      <family val="2"/>
    </font>
    <font>
      <b/>
      <sz val="9"/>
      <color theme="0"/>
      <name val="Courier"/>
      <family val="3"/>
    </font>
    <font>
      <sz val="12"/>
      <color rgb="FF0000CC"/>
      <name val="Arial"/>
      <family val="2"/>
    </font>
    <font>
      <sz val="11"/>
      <color rgb="FF0000CC"/>
      <name val="Arial"/>
      <family val="2"/>
    </font>
    <font>
      <b/>
      <sz val="9"/>
      <color rgb="FFFF0000"/>
      <name val="Arial"/>
      <family val="2"/>
    </font>
    <font>
      <b/>
      <sz val="10"/>
      <color theme="1"/>
      <name val="Courier"/>
      <family val="3"/>
    </font>
    <font>
      <sz val="10"/>
      <color theme="0"/>
      <name val="Courier"/>
      <family val="3"/>
    </font>
    <font>
      <b/>
      <sz val="6"/>
      <color rgb="FFFF0000"/>
      <name val="MS Serif"/>
      <family val="1"/>
    </font>
    <font>
      <sz val="10"/>
      <color rgb="FF006666"/>
      <name val="Courier"/>
      <family val="3"/>
    </font>
    <font>
      <sz val="8"/>
      <color rgb="FF006666"/>
      <name val="Courier"/>
      <family val="3"/>
    </font>
    <font>
      <b/>
      <sz val="8"/>
      <color theme="1"/>
      <name val="Arial"/>
      <family val="2"/>
    </font>
    <font>
      <sz val="8"/>
      <color theme="0"/>
      <name val="Courier"/>
      <family val="3"/>
    </font>
    <font>
      <b/>
      <sz val="9"/>
      <color rgb="FFFF0000"/>
      <name val="Courier"/>
      <family val="3"/>
    </font>
    <font>
      <sz val="10"/>
      <color rgb="FFFF0000"/>
      <name val="Arial"/>
      <family val="2"/>
    </font>
    <font>
      <sz val="11"/>
      <color rgb="FFFF0000"/>
      <name val="Arial"/>
      <family val="2"/>
    </font>
    <font>
      <sz val="11"/>
      <color theme="0"/>
      <name val="Arial"/>
      <family val="2"/>
    </font>
    <font>
      <sz val="12"/>
      <color rgb="FFFF0000"/>
      <name val="Arial"/>
      <family val="2"/>
    </font>
    <font>
      <sz val="8"/>
      <color rgb="FF0000CC"/>
      <name val="Arial"/>
      <family val="2"/>
    </font>
    <font>
      <sz val="16"/>
      <color theme="1"/>
      <name val="Arial"/>
      <family val="2"/>
    </font>
    <font>
      <sz val="15"/>
      <color rgb="FFFF0000"/>
      <name val="Arial"/>
      <family val="2"/>
    </font>
    <font>
      <b/>
      <u/>
      <sz val="13"/>
      <color rgb="FFFF0000"/>
      <name val="Arial"/>
      <family val="2"/>
    </font>
    <font>
      <sz val="9"/>
      <color rgb="FF0000CC"/>
      <name val="Arial"/>
      <family val="2"/>
    </font>
    <font>
      <sz val="10"/>
      <color rgb="FF0000CC"/>
      <name val="Arial"/>
      <family val="2"/>
    </font>
    <font>
      <sz val="11"/>
      <color rgb="FF000000"/>
      <name val="Arial"/>
      <family val="2"/>
    </font>
    <font>
      <b/>
      <sz val="11"/>
      <color rgb="FFFF0000"/>
      <name val="Arial"/>
      <family val="2"/>
    </font>
    <font>
      <b/>
      <sz val="6"/>
      <color rgb="FFFF0000"/>
      <name val="Arial"/>
      <family val="2"/>
    </font>
    <font>
      <b/>
      <sz val="10"/>
      <color rgb="FFFF0000"/>
      <name val="Helv"/>
    </font>
    <font>
      <b/>
      <sz val="18"/>
      <color rgb="FFFF0000"/>
      <name val="Times New Roman"/>
      <family val="1"/>
    </font>
    <font>
      <sz val="10"/>
      <color rgb="FF000000"/>
      <name val="Arial"/>
      <family val="2"/>
    </font>
    <font>
      <sz val="9"/>
      <color rgb="FF0070C0"/>
      <name val="Arial"/>
      <family val="2"/>
    </font>
    <font>
      <sz val="14"/>
      <name val="Calibri"/>
      <family val="2"/>
    </font>
    <font>
      <sz val="8"/>
      <color rgb="FF0000FF"/>
      <name val="Arial"/>
      <family val="2"/>
    </font>
    <font>
      <sz val="8"/>
      <color rgb="FF0033CC"/>
      <name val="Arial"/>
      <family val="2"/>
    </font>
    <font>
      <b/>
      <sz val="10"/>
      <color indexed="12"/>
      <name val="Arial"/>
      <family val="2"/>
    </font>
    <font>
      <strike/>
      <sz val="8"/>
      <name val="Arial"/>
      <family val="2"/>
    </font>
    <font>
      <sz val="9"/>
      <color rgb="FF0033CC"/>
      <name val="Arial"/>
      <family val="2"/>
    </font>
    <font>
      <sz val="8"/>
      <color theme="0"/>
      <name val="Cambria"/>
      <family val="1"/>
    </font>
    <font>
      <sz val="10"/>
      <color theme="0"/>
      <name val="Cambria"/>
      <family val="1"/>
    </font>
    <font>
      <u/>
      <sz val="8"/>
      <color theme="0"/>
      <name val="Cambria"/>
      <family val="1"/>
    </font>
    <font>
      <vertAlign val="superscript"/>
      <sz val="8"/>
      <color rgb="FF0000CC"/>
      <name val="Arial"/>
      <family val="2"/>
    </font>
    <font>
      <vertAlign val="superscript"/>
      <sz val="12"/>
      <color rgb="FF0000CC"/>
      <name val="Arial"/>
      <family val="2"/>
    </font>
    <font>
      <sz val="11"/>
      <color rgb="FF0000CC"/>
      <name val="Calibri"/>
      <family val="2"/>
      <scheme val="minor"/>
    </font>
    <font>
      <sz val="9"/>
      <color rgb="FF0000FF"/>
      <name val="Arial"/>
      <family val="2"/>
    </font>
    <font>
      <sz val="12"/>
      <color rgb="FF0000FF"/>
      <name val="Arial"/>
      <family val="2"/>
    </font>
    <font>
      <u/>
      <sz val="12"/>
      <color rgb="FF3333FF"/>
      <name val="Arial"/>
      <family val="2"/>
    </font>
    <font>
      <u/>
      <sz val="13"/>
      <color rgb="FF3333FF"/>
      <name val="Arial"/>
      <family val="2"/>
    </font>
    <font>
      <sz val="10"/>
      <color rgb="FF3333FF"/>
      <name val="Arial"/>
      <family val="2"/>
    </font>
    <font>
      <sz val="12"/>
      <color rgb="FF3333FF"/>
      <name val="Arial"/>
      <family val="2"/>
    </font>
    <font>
      <sz val="9"/>
      <color rgb="FF3333FF"/>
      <name val="Arial"/>
      <family val="2"/>
    </font>
    <font>
      <sz val="8"/>
      <color rgb="FF3333FF"/>
      <name val="Arial"/>
      <family val="2"/>
    </font>
    <font>
      <vertAlign val="superscript"/>
      <sz val="12"/>
      <color rgb="FF3333FF"/>
      <name val="Arial"/>
      <family val="2"/>
    </font>
    <font>
      <b/>
      <sz val="12"/>
      <color rgb="FF0000FF"/>
      <name val="Arial"/>
      <family val="2"/>
    </font>
    <font>
      <vertAlign val="superscript"/>
      <sz val="12"/>
      <color rgb="FF0000FF"/>
      <name val="Arial"/>
      <family val="2"/>
    </font>
    <font>
      <vertAlign val="superscript"/>
      <sz val="11"/>
      <color rgb="FF0000FF"/>
      <name val="Arial"/>
      <family val="2"/>
    </font>
    <font>
      <b/>
      <sz val="11"/>
      <color theme="0"/>
      <name val="Arial"/>
      <family val="2"/>
    </font>
    <font>
      <b/>
      <i/>
      <sz val="1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gray0625"/>
    </fill>
    <fill>
      <patternFill patternType="gray0625">
        <fgColor indexed="26"/>
        <bgColor indexed="26"/>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gray0625">
        <bgColor theme="0" tint="-4.9989318521683403E-2"/>
      </patternFill>
    </fill>
    <fill>
      <patternFill patternType="solid">
        <fgColor theme="0" tint="-0.249977111117893"/>
        <bgColor indexed="64"/>
      </patternFill>
    </fill>
    <fill>
      <patternFill patternType="solid">
        <fgColor indexed="9"/>
      </patternFill>
    </fill>
    <fill>
      <patternFill patternType="solid">
        <fgColor indexed="23"/>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s>
  <cellStyleXfs count="87">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6" fillId="16" borderId="1" applyNumberFormat="0" applyAlignment="0" applyProtection="0"/>
    <xf numFmtId="0" fontId="77" fillId="0" borderId="2" applyNumberFormat="0" applyFill="0" applyAlignment="0" applyProtection="0"/>
    <xf numFmtId="0" fontId="78" fillId="17" borderId="3" applyNumberFormat="0" applyAlignment="0" applyProtection="0"/>
    <xf numFmtId="0" fontId="8" fillId="0" borderId="0" applyNumberFormat="0" applyFill="0" applyBorder="0" applyAlignment="0" applyProtection="0">
      <alignment vertical="top"/>
      <protection locked="0"/>
    </xf>
    <xf numFmtId="0" fontId="75"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21" borderId="0" applyNumberFormat="0" applyBorder="0" applyAlignment="0" applyProtection="0"/>
    <xf numFmtId="166" fontId="30" fillId="0" borderId="0" applyFont="0" applyFill="0" applyBorder="0" applyAlignment="0" applyProtection="0"/>
    <xf numFmtId="0" fontId="79" fillId="7" borderId="1" applyNumberFormat="0" applyAlignment="0" applyProtection="0"/>
    <xf numFmtId="0" fontId="139" fillId="0" borderId="0" applyNumberFormat="0" applyBorder="0" applyAlignment="0"/>
    <xf numFmtId="40" fontId="1" fillId="0" borderId="0" applyFont="0" applyFill="0" applyBorder="0" applyAlignment="0" applyProtection="0"/>
    <xf numFmtId="41" fontId="59"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80" fillId="22" borderId="0" applyNumberFormat="0" applyBorder="0" applyAlignment="0" applyProtection="0"/>
    <xf numFmtId="0" fontId="30" fillId="0" borderId="0"/>
    <xf numFmtId="0" fontId="137" fillId="0" borderId="0"/>
    <xf numFmtId="0" fontId="30" fillId="0" borderId="0"/>
    <xf numFmtId="0" fontId="30" fillId="0" borderId="0"/>
    <xf numFmtId="0" fontId="15" fillId="0" borderId="0"/>
    <xf numFmtId="0" fontId="139" fillId="0" borderId="0"/>
    <xf numFmtId="0" fontId="139" fillId="0" borderId="0"/>
    <xf numFmtId="0" fontId="140" fillId="0" borderId="0"/>
    <xf numFmtId="0" fontId="140" fillId="0" borderId="0"/>
    <xf numFmtId="0" fontId="139" fillId="0" borderId="0"/>
    <xf numFmtId="0" fontId="30" fillId="0" borderId="0"/>
    <xf numFmtId="0" fontId="139" fillId="0" borderId="0"/>
    <xf numFmtId="0" fontId="140" fillId="0" borderId="0"/>
    <xf numFmtId="0" fontId="137" fillId="0" borderId="0"/>
    <xf numFmtId="0" fontId="30" fillId="0" borderId="0"/>
    <xf numFmtId="0" fontId="15" fillId="0" borderId="0"/>
    <xf numFmtId="0" fontId="141" fillId="0" borderId="0"/>
    <xf numFmtId="0" fontId="139" fillId="0" borderId="0"/>
    <xf numFmtId="0" fontId="30" fillId="0" borderId="0"/>
    <xf numFmtId="0" fontId="138" fillId="0" borderId="0"/>
    <xf numFmtId="0" fontId="30" fillId="0" borderId="0"/>
    <xf numFmtId="0" fontId="74" fillId="0" borderId="0"/>
    <xf numFmtId="164"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4" fillId="23" borderId="4" applyNumberFormat="0" applyFont="0" applyAlignment="0" applyProtection="0"/>
    <xf numFmtId="0" fontId="81" fillId="16" borderId="5" applyNumberFormat="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6" applyNumberFormat="0" applyFill="0" applyAlignment="0" applyProtection="0"/>
    <xf numFmtId="0" fontId="87" fillId="0" borderId="7" applyNumberFormat="0" applyFill="0" applyAlignment="0" applyProtection="0"/>
    <xf numFmtId="0" fontId="88" fillId="0" borderId="8" applyNumberFormat="0" applyFill="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3" borderId="0" applyNumberFormat="0" applyBorder="0" applyAlignment="0" applyProtection="0"/>
    <xf numFmtId="0" fontId="91" fillId="4" borderId="0" applyNumberFormat="0" applyBorder="0" applyAlignment="0" applyProtection="0"/>
    <xf numFmtId="165" fontId="59" fillId="0" borderId="0" applyFont="0" applyFill="0" applyBorder="0" applyAlignment="0" applyProtection="0"/>
    <xf numFmtId="0" fontId="26" fillId="39" borderId="0"/>
    <xf numFmtId="43" fontId="15" fillId="0" borderId="0" applyFont="0" applyFill="0" applyBorder="0" applyAlignment="0" applyProtection="0"/>
  </cellStyleXfs>
  <cellXfs count="1891">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
    </xf>
    <xf numFmtId="0" fontId="5" fillId="0" borderId="15" xfId="0" applyFont="1" applyBorder="1" applyAlignment="1">
      <alignment horizontal="centerContinuous" vertical="center"/>
    </xf>
    <xf numFmtId="0" fontId="6" fillId="0" borderId="16" xfId="0" applyFont="1" applyBorder="1" applyAlignment="1">
      <alignment horizontal="right" vertical="center"/>
    </xf>
    <xf numFmtId="0" fontId="11" fillId="0" borderId="17" xfId="0" applyFont="1" applyBorder="1" applyAlignment="1">
      <alignment horizontal="center"/>
    </xf>
    <xf numFmtId="0" fontId="13" fillId="0" borderId="18" xfId="0" applyFont="1" applyBorder="1" applyAlignment="1">
      <alignment horizontal="centerContinuous" vertical="center" wrapText="1"/>
    </xf>
    <xf numFmtId="0" fontId="13" fillId="0" borderId="19" xfId="0" applyFont="1" applyBorder="1" applyAlignment="1">
      <alignment horizontal="centerContinuous" vertical="center"/>
    </xf>
    <xf numFmtId="0" fontId="13" fillId="0" borderId="20" xfId="0" applyFont="1" applyBorder="1" applyAlignment="1">
      <alignment horizontal="centerContinuous" vertical="center"/>
    </xf>
    <xf numFmtId="0" fontId="13" fillId="0" borderId="19" xfId="0" applyFont="1" applyBorder="1" applyAlignment="1">
      <alignment horizontal="centerContinuous" vertical="center" wrapText="1"/>
    </xf>
    <xf numFmtId="0" fontId="3" fillId="0" borderId="21" xfId="0" applyFont="1" applyBorder="1" applyAlignment="1">
      <alignment horizontal="left"/>
    </xf>
    <xf numFmtId="0" fontId="14" fillId="0" borderId="0" xfId="0" applyFont="1"/>
    <xf numFmtId="0" fontId="10" fillId="0" borderId="22" xfId="0" applyFont="1" applyBorder="1" applyAlignment="1">
      <alignment horizontal="center" vertical="center"/>
    </xf>
    <xf numFmtId="0" fontId="2" fillId="0" borderId="0" xfId="68" applyFont="1" applyAlignment="1">
      <alignment horizontal="left" vertical="top"/>
    </xf>
    <xf numFmtId="0" fontId="3" fillId="0" borderId="0" xfId="68" applyFont="1" applyAlignment="1">
      <alignment horizontal="center"/>
    </xf>
    <xf numFmtId="0" fontId="3" fillId="0" borderId="0" xfId="68" applyFont="1"/>
    <xf numFmtId="0" fontId="10" fillId="0" borderId="22" xfId="68" applyFont="1" applyBorder="1" applyAlignment="1">
      <alignment horizontal="center" vertical="center"/>
    </xf>
    <xf numFmtId="0" fontId="6" fillId="0" borderId="23" xfId="68" applyFont="1" applyBorder="1" applyAlignment="1">
      <alignment horizontal="center" vertical="center"/>
    </xf>
    <xf numFmtId="0" fontId="15" fillId="0" borderId="0" xfId="67"/>
    <xf numFmtId="0" fontId="16" fillId="0" borderId="24" xfId="67" applyFont="1" applyBorder="1" applyAlignment="1">
      <alignment horizontal="centerContinuous" vertical="center" wrapText="1"/>
    </xf>
    <xf numFmtId="0" fontId="3" fillId="0" borderId="25" xfId="67" applyFont="1" applyBorder="1" applyAlignment="1">
      <alignment horizontal="centerContinuous" vertical="center" wrapText="1"/>
    </xf>
    <xf numFmtId="0" fontId="6" fillId="0" borderId="26" xfId="67" applyFont="1" applyBorder="1" applyAlignment="1">
      <alignment horizontal="center" vertical="center"/>
    </xf>
    <xf numFmtId="0" fontId="18" fillId="0" borderId="27" xfId="67" applyFont="1" applyBorder="1" applyAlignment="1">
      <alignment horizontal="centerContinuous" vertical="center" wrapText="1"/>
    </xf>
    <xf numFmtId="0" fontId="18" fillId="0" borderId="0" xfId="67" applyFont="1" applyAlignment="1">
      <alignment horizontal="centerContinuous" vertical="center" wrapText="1"/>
    </xf>
    <xf numFmtId="0" fontId="18" fillId="0" borderId="28" xfId="67" applyFont="1" applyBorder="1" applyAlignment="1">
      <alignment horizontal="center" vertical="center" wrapText="1"/>
    </xf>
    <xf numFmtId="0" fontId="18" fillId="0" borderId="28" xfId="67" applyFont="1" applyBorder="1" applyAlignment="1">
      <alignment horizontal="centerContinuous" vertical="center" wrapText="1"/>
    </xf>
    <xf numFmtId="0" fontId="3" fillId="0" borderId="29" xfId="67" applyFont="1" applyBorder="1" applyAlignment="1">
      <alignment horizontal="center"/>
    </xf>
    <xf numFmtId="0" fontId="3" fillId="0" borderId="0" xfId="66" applyFont="1"/>
    <xf numFmtId="0" fontId="4" fillId="0" borderId="0" xfId="66" applyFont="1"/>
    <xf numFmtId="0" fontId="3" fillId="0" borderId="0" xfId="66" applyFont="1" applyAlignment="1">
      <alignment horizontal="center"/>
    </xf>
    <xf numFmtId="0" fontId="3" fillId="0" borderId="10" xfId="66" applyFont="1" applyBorder="1" applyAlignment="1">
      <alignment horizontal="centerContinuous"/>
    </xf>
    <xf numFmtId="0" fontId="3" fillId="0" borderId="11" xfId="66" applyFont="1" applyBorder="1" applyAlignment="1">
      <alignment horizontal="center"/>
    </xf>
    <xf numFmtId="0" fontId="6" fillId="0" borderId="12" xfId="66" applyFont="1" applyBorder="1" applyAlignment="1">
      <alignment horizontal="centerContinuous" vertical="center"/>
    </xf>
    <xf numFmtId="0" fontId="3" fillId="0" borderId="12" xfId="66" applyFont="1" applyBorder="1" applyAlignment="1">
      <alignment horizontal="centerContinuous" vertical="center"/>
    </xf>
    <xf numFmtId="0" fontId="3" fillId="0" borderId="30" xfId="66" applyFont="1" applyBorder="1" applyAlignment="1">
      <alignment horizontal="centerContinuous" vertical="center"/>
    </xf>
    <xf numFmtId="0" fontId="6" fillId="0" borderId="23" xfId="66" applyFont="1" applyBorder="1" applyAlignment="1">
      <alignment horizontal="center" vertical="center"/>
    </xf>
    <xf numFmtId="0" fontId="3" fillId="0" borderId="17" xfId="66" applyFont="1" applyBorder="1" applyAlignment="1">
      <alignment horizontal="center"/>
    </xf>
    <xf numFmtId="0" fontId="20" fillId="0" borderId="31" xfId="66" applyFont="1" applyBorder="1" applyAlignment="1">
      <alignment horizontal="center"/>
    </xf>
    <xf numFmtId="0" fontId="20" fillId="0" borderId="32" xfId="66" applyFont="1" applyBorder="1" applyAlignment="1">
      <alignment horizontal="center"/>
    </xf>
    <xf numFmtId="0" fontId="20" fillId="0" borderId="33" xfId="66" applyFont="1" applyBorder="1" applyAlignment="1">
      <alignment horizontal="center"/>
    </xf>
    <xf numFmtId="0" fontId="6" fillId="0" borderId="34" xfId="66" applyFont="1" applyBorder="1" applyAlignment="1">
      <alignment horizontal="right" vertical="center"/>
    </xf>
    <xf numFmtId="0" fontId="3" fillId="0" borderId="29" xfId="66" applyFont="1" applyBorder="1" applyAlignment="1">
      <alignment horizontal="center"/>
    </xf>
    <xf numFmtId="0" fontId="3" fillId="0" borderId="0" xfId="65" applyFont="1"/>
    <xf numFmtId="0" fontId="4" fillId="0" borderId="0" xfId="65" applyFont="1"/>
    <xf numFmtId="0" fontId="3" fillId="0" borderId="0" xfId="65" applyFont="1" applyAlignment="1">
      <alignment horizontal="center"/>
    </xf>
    <xf numFmtId="0" fontId="3" fillId="0" borderId="10" xfId="65" applyFont="1" applyBorder="1" applyAlignment="1">
      <alignment horizontal="centerContinuous"/>
    </xf>
    <xf numFmtId="0" fontId="3" fillId="0" borderId="11" xfId="65" applyFont="1" applyBorder="1" applyAlignment="1">
      <alignment horizontal="center"/>
    </xf>
    <xf numFmtId="0" fontId="6" fillId="0" borderId="12" xfId="65" applyFont="1" applyBorder="1" applyAlignment="1">
      <alignment horizontal="centerContinuous" vertical="center"/>
    </xf>
    <xf numFmtId="0" fontId="3" fillId="0" borderId="12" xfId="65" applyFont="1" applyBorder="1" applyAlignment="1">
      <alignment horizontal="centerContinuous" vertical="center"/>
    </xf>
    <xf numFmtId="0" fontId="3" fillId="0" borderId="30" xfId="65" applyFont="1" applyBorder="1" applyAlignment="1">
      <alignment horizontal="centerContinuous" vertical="center"/>
    </xf>
    <xf numFmtId="0" fontId="6" fillId="0" borderId="23" xfId="65" applyFont="1" applyBorder="1" applyAlignment="1">
      <alignment horizontal="center" vertical="center"/>
    </xf>
    <xf numFmtId="0" fontId="6" fillId="0" borderId="18" xfId="65" applyFont="1" applyBorder="1" applyAlignment="1">
      <alignment horizontal="centerContinuous" vertical="center"/>
    </xf>
    <xf numFmtId="0" fontId="3" fillId="0" borderId="17" xfId="65" applyFont="1" applyBorder="1" applyAlignment="1">
      <alignment horizontal="center"/>
    </xf>
    <xf numFmtId="0" fontId="20" fillId="0" borderId="31" xfId="65" applyFont="1" applyBorder="1" applyAlignment="1">
      <alignment horizontal="center"/>
    </xf>
    <xf numFmtId="0" fontId="20" fillId="0" borderId="32" xfId="65" applyFont="1" applyBorder="1" applyAlignment="1">
      <alignment horizontal="center"/>
    </xf>
    <xf numFmtId="0" fontId="20" fillId="0" borderId="33" xfId="65" applyFont="1" applyBorder="1" applyAlignment="1">
      <alignment horizontal="center"/>
    </xf>
    <xf numFmtId="0" fontId="3" fillId="0" borderId="29" xfId="65" applyFont="1" applyBorder="1" applyAlignment="1">
      <alignment horizontal="center"/>
    </xf>
    <xf numFmtId="0" fontId="2" fillId="0" borderId="0" xfId="64" applyFont="1" applyAlignment="1">
      <alignment horizontal="left" vertical="top"/>
    </xf>
    <xf numFmtId="0" fontId="3" fillId="0" borderId="0" xfId="64" applyFont="1" applyAlignment="1">
      <alignment horizontal="center"/>
    </xf>
    <xf numFmtId="0" fontId="3" fillId="0" borderId="0" xfId="64" applyFont="1"/>
    <xf numFmtId="0" fontId="3" fillId="0" borderId="0" xfId="64" applyFont="1" applyAlignment="1">
      <alignment horizontal="left"/>
    </xf>
    <xf numFmtId="0" fontId="3" fillId="0" borderId="10" xfId="64" applyFont="1" applyBorder="1" applyAlignment="1">
      <alignment horizontal="centerContinuous"/>
    </xf>
    <xf numFmtId="0" fontId="3" fillId="0" borderId="11" xfId="64" applyFont="1" applyBorder="1" applyAlignment="1">
      <alignment horizontal="center"/>
    </xf>
    <xf numFmtId="0" fontId="6" fillId="0" borderId="12" xfId="64" applyFont="1" applyBorder="1" applyAlignment="1">
      <alignment horizontal="centerContinuous" vertical="center"/>
    </xf>
    <xf numFmtId="0" fontId="3" fillId="0" borderId="12" xfId="64" applyFont="1" applyBorder="1" applyAlignment="1">
      <alignment horizontal="centerContinuous" vertical="center"/>
    </xf>
    <xf numFmtId="0" fontId="3" fillId="0" borderId="30" xfId="64" applyFont="1" applyBorder="1" applyAlignment="1">
      <alignment horizontal="centerContinuous" vertical="center"/>
    </xf>
    <xf numFmtId="0" fontId="6" fillId="0" borderId="23" xfId="64" applyFont="1" applyBorder="1" applyAlignment="1">
      <alignment horizontal="center" vertical="center"/>
    </xf>
    <xf numFmtId="0" fontId="3" fillId="0" borderId="17" xfId="64" applyFont="1" applyBorder="1" applyAlignment="1">
      <alignment horizontal="center"/>
    </xf>
    <xf numFmtId="0" fontId="6" fillId="0" borderId="34" xfId="64" applyFont="1" applyBorder="1" applyAlignment="1">
      <alignment horizontal="right" vertical="center"/>
    </xf>
    <xf numFmtId="0" fontId="3" fillId="0" borderId="29" xfId="64" applyFont="1" applyBorder="1" applyAlignment="1">
      <alignment horizontal="center"/>
    </xf>
    <xf numFmtId="0" fontId="3" fillId="0" borderId="0" xfId="63" applyFont="1"/>
    <xf numFmtId="0" fontId="3" fillId="0" borderId="10" xfId="63" applyFont="1" applyBorder="1" applyAlignment="1">
      <alignment horizontal="centerContinuous"/>
    </xf>
    <xf numFmtId="0" fontId="3" fillId="0" borderId="11" xfId="63" applyFont="1" applyBorder="1" applyAlignment="1">
      <alignment horizontal="center"/>
    </xf>
    <xf numFmtId="0" fontId="3" fillId="0" borderId="12" xfId="63" applyFont="1" applyBorder="1" applyAlignment="1">
      <alignment horizontal="centerContinuous" vertical="center"/>
    </xf>
    <xf numFmtId="0" fontId="3" fillId="0" borderId="30" xfId="63" applyFont="1" applyBorder="1" applyAlignment="1">
      <alignment horizontal="centerContinuous" vertical="center"/>
    </xf>
    <xf numFmtId="0" fontId="6" fillId="0" borderId="23" xfId="63" applyFont="1" applyBorder="1" applyAlignment="1">
      <alignment horizontal="center" vertical="center"/>
    </xf>
    <xf numFmtId="0" fontId="3" fillId="0" borderId="17" xfId="63" applyFont="1" applyBorder="1" applyAlignment="1">
      <alignment horizontal="center"/>
    </xf>
    <xf numFmtId="0" fontId="6" fillId="0" borderId="34" xfId="63" applyFont="1" applyBorder="1" applyAlignment="1">
      <alignment horizontal="right" vertical="center"/>
    </xf>
    <xf numFmtId="0" fontId="3" fillId="0" borderId="29" xfId="63" applyFont="1" applyBorder="1" applyAlignment="1">
      <alignment horizontal="center"/>
    </xf>
    <xf numFmtId="0" fontId="3" fillId="0" borderId="0" xfId="63" applyFont="1" applyAlignment="1">
      <alignment horizontal="center"/>
    </xf>
    <xf numFmtId="0" fontId="3" fillId="0" borderId="15" xfId="0" applyFont="1" applyBorder="1" applyAlignment="1">
      <alignment horizontal="centerContinuous" vertical="center"/>
    </xf>
    <xf numFmtId="0" fontId="24" fillId="0" borderId="0" xfId="0" applyFont="1"/>
    <xf numFmtId="0" fontId="3" fillId="0" borderId="35" xfId="0" applyFont="1" applyBorder="1" applyAlignment="1">
      <alignment horizontal="center"/>
    </xf>
    <xf numFmtId="0" fontId="3" fillId="0" borderId="0" xfId="0" applyFont="1" applyAlignment="1">
      <alignment vertical="center"/>
    </xf>
    <xf numFmtId="0" fontId="27" fillId="0" borderId="12" xfId="0" applyFont="1" applyBorder="1" applyAlignment="1">
      <alignment horizontal="centerContinuous" vertical="center"/>
    </xf>
    <xf numFmtId="0" fontId="3" fillId="0" borderId="36" xfId="0" applyFont="1" applyBorder="1" applyAlignment="1">
      <alignment horizontal="centerContinuous" vertical="center"/>
    </xf>
    <xf numFmtId="0" fontId="28"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37"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8" xfId="0" applyFont="1" applyBorder="1" applyAlignment="1">
      <alignment horizontal="center" vertical="center"/>
    </xf>
    <xf numFmtId="0" fontId="14" fillId="0" borderId="39" xfId="0" applyFont="1" applyBorder="1" applyAlignment="1">
      <alignment horizontal="justify"/>
    </xf>
    <xf numFmtId="0" fontId="29" fillId="0" borderId="0" xfId="0" applyFont="1"/>
    <xf numFmtId="0" fontId="14" fillId="0" borderId="40" xfId="0" applyFont="1" applyBorder="1" applyAlignment="1">
      <alignment horizontal="justify"/>
    </xf>
    <xf numFmtId="0" fontId="14" fillId="0" borderId="39" xfId="0" applyFont="1" applyBorder="1" applyAlignment="1">
      <alignment horizontal="left"/>
    </xf>
    <xf numFmtId="0" fontId="14" fillId="0" borderId="39" xfId="0" applyFont="1" applyBorder="1" applyAlignment="1">
      <alignment horizontal="justify" wrapText="1"/>
    </xf>
    <xf numFmtId="0" fontId="14" fillId="0" borderId="39" xfId="0" applyFont="1" applyBorder="1" applyAlignment="1">
      <alignment wrapText="1"/>
    </xf>
    <xf numFmtId="0" fontId="6" fillId="0" borderId="41" xfId="0" applyFont="1" applyBorder="1" applyAlignment="1">
      <alignment horizontal="centerContinuous" vertical="center" wrapText="1"/>
    </xf>
    <xf numFmtId="0" fontId="6" fillId="0" borderId="17" xfId="0" applyFont="1" applyBorder="1" applyAlignment="1">
      <alignment horizontal="center" vertical="center"/>
    </xf>
    <xf numFmtId="0" fontId="3" fillId="0" borderId="33" xfId="0" applyFont="1" applyBorder="1" applyAlignment="1">
      <alignment horizontal="centerContinuous" vertical="center"/>
    </xf>
    <xf numFmtId="0" fontId="3" fillId="0" borderId="29" xfId="0" applyFont="1" applyBorder="1" applyAlignment="1">
      <alignment horizontal="center"/>
    </xf>
    <xf numFmtId="0" fontId="3" fillId="0" borderId="30" xfId="0" applyFont="1" applyBorder="1" applyAlignment="1">
      <alignment horizontal="centerContinuous" vertical="center"/>
    </xf>
    <xf numFmtId="0" fontId="6" fillId="0" borderId="23" xfId="0" applyFont="1" applyBorder="1" applyAlignment="1">
      <alignment horizontal="center" vertical="center"/>
    </xf>
    <xf numFmtId="0" fontId="14" fillId="0" borderId="18"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42" xfId="0" applyFont="1" applyBorder="1" applyAlignment="1">
      <alignment horizontal="centerContinuous" vertical="center" wrapText="1"/>
    </xf>
    <xf numFmtId="0" fontId="6" fillId="0" borderId="37" xfId="0" applyFont="1" applyBorder="1" applyAlignment="1">
      <alignment horizontal="centerContinuous" vertical="center" wrapText="1"/>
    </xf>
    <xf numFmtId="0" fontId="6" fillId="0" borderId="18" xfId="0" applyFont="1" applyBorder="1" applyAlignment="1">
      <alignment horizontal="centerContinuous" vertical="center" wrapText="1"/>
    </xf>
    <xf numFmtId="0" fontId="6" fillId="0" borderId="43" xfId="0" applyFont="1" applyBorder="1" applyAlignment="1">
      <alignment horizontal="centerContinuous" vertical="center" wrapText="1"/>
    </xf>
    <xf numFmtId="0" fontId="6" fillId="0" borderId="44" xfId="0" applyFont="1" applyBorder="1" applyAlignment="1">
      <alignment horizontal="centerContinuous" vertical="center" wrapText="1"/>
    </xf>
    <xf numFmtId="0" fontId="3" fillId="0" borderId="35" xfId="0" applyFont="1" applyBorder="1" applyAlignment="1">
      <alignment horizontal="left"/>
    </xf>
    <xf numFmtId="0" fontId="6" fillId="0" borderId="43" xfId="65" applyFont="1" applyBorder="1" applyAlignment="1">
      <alignment horizontal="centerContinuous" vertical="center"/>
    </xf>
    <xf numFmtId="0" fontId="14" fillId="0" borderId="40" xfId="0" applyFont="1" applyBorder="1" applyAlignment="1">
      <alignment horizontal="justify" wrapText="1"/>
    </xf>
    <xf numFmtId="0" fontId="13" fillId="24" borderId="45" xfId="63" applyFont="1" applyFill="1" applyBorder="1" applyAlignment="1">
      <alignment horizontal="centerContinuous" vertical="center"/>
    </xf>
    <xf numFmtId="0" fontId="3" fillId="24" borderId="12" xfId="63" applyFont="1" applyFill="1" applyBorder="1" applyAlignment="1">
      <alignment horizontal="centerContinuous" vertical="center"/>
    </xf>
    <xf numFmtId="0" fontId="3" fillId="24" borderId="30" xfId="63" applyFont="1" applyFill="1" applyBorder="1" applyAlignment="1">
      <alignment horizontal="centerContinuous" vertical="center"/>
    </xf>
    <xf numFmtId="0" fontId="20" fillId="24" borderId="46" xfId="63" applyFont="1" applyFill="1" applyBorder="1" applyAlignment="1">
      <alignment horizontal="center"/>
    </xf>
    <xf numFmtId="0" fontId="20" fillId="24" borderId="33" xfId="63" applyFont="1" applyFill="1" applyBorder="1" applyAlignment="1">
      <alignment horizontal="center"/>
    </xf>
    <xf numFmtId="0" fontId="20" fillId="24" borderId="31" xfId="63" applyFont="1" applyFill="1" applyBorder="1" applyAlignment="1">
      <alignment horizontal="center"/>
    </xf>
    <xf numFmtId="0" fontId="20" fillId="24" borderId="46" xfId="64" applyFont="1" applyFill="1" applyBorder="1" applyAlignment="1">
      <alignment horizontal="center"/>
    </xf>
    <xf numFmtId="0" fontId="20" fillId="24" borderId="33" xfId="64" applyFont="1" applyFill="1" applyBorder="1" applyAlignment="1">
      <alignment horizontal="center"/>
    </xf>
    <xf numFmtId="0" fontId="20" fillId="24" borderId="31" xfId="64" applyFont="1" applyFill="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left"/>
    </xf>
    <xf numFmtId="0" fontId="6" fillId="0" borderId="49" xfId="0" applyFont="1" applyBorder="1" applyAlignment="1">
      <alignment horizontal="right" vertical="center"/>
    </xf>
    <xf numFmtId="0" fontId="6" fillId="0" borderId="0" xfId="66" applyFont="1" applyAlignment="1">
      <alignment horizontal="right" vertical="center"/>
    </xf>
    <xf numFmtId="0" fontId="3" fillId="24" borderId="0" xfId="66" applyFont="1" applyFill="1"/>
    <xf numFmtId="0" fontId="24" fillId="0" borderId="50" xfId="0" applyFont="1" applyBorder="1" applyAlignment="1">
      <alignment horizontal="center"/>
    </xf>
    <xf numFmtId="0" fontId="24" fillId="0" borderId="35" xfId="0" applyFont="1" applyBorder="1" applyAlignment="1">
      <alignment horizontal="center"/>
    </xf>
    <xf numFmtId="0" fontId="24" fillId="0" borderId="51" xfId="0" applyFont="1" applyBorder="1" applyAlignment="1">
      <alignment horizontal="center"/>
    </xf>
    <xf numFmtId="0" fontId="3" fillId="0" borderId="0" xfId="0" applyFont="1" applyAlignment="1">
      <alignment textRotation="255"/>
    </xf>
    <xf numFmtId="0" fontId="6" fillId="0" borderId="52" xfId="66" applyFont="1" applyBorder="1" applyAlignment="1">
      <alignment horizontal="center" vertical="center"/>
    </xf>
    <xf numFmtId="0" fontId="6" fillId="0" borderId="52" xfId="66" applyFont="1" applyBorder="1" applyAlignment="1">
      <alignment vertical="center"/>
    </xf>
    <xf numFmtId="0" fontId="34" fillId="0" borderId="29" xfId="63" applyFont="1" applyBorder="1" applyAlignment="1">
      <alignment horizontal="center"/>
    </xf>
    <xf numFmtId="0" fontId="34" fillId="0" borderId="0" xfId="0" applyFont="1" applyAlignment="1">
      <alignment horizontal="center"/>
    </xf>
    <xf numFmtId="0" fontId="34" fillId="0" borderId="0" xfId="63" applyFont="1" applyAlignment="1">
      <alignment horizontal="center"/>
    </xf>
    <xf numFmtId="0" fontId="35" fillId="0" borderId="0" xfId="0" applyFont="1"/>
    <xf numFmtId="0" fontId="24" fillId="0" borderId="53" xfId="0" applyFont="1" applyBorder="1" applyAlignment="1">
      <alignment horizontal="center"/>
    </xf>
    <xf numFmtId="0" fontId="24" fillId="0" borderId="54" xfId="0" applyFont="1" applyBorder="1" applyAlignment="1">
      <alignment horizontal="center"/>
    </xf>
    <xf numFmtId="0" fontId="24" fillId="0" borderId="55" xfId="0" applyFont="1" applyBorder="1" applyAlignment="1">
      <alignment horizontal="center"/>
    </xf>
    <xf numFmtId="0" fontId="14" fillId="0" borderId="40" xfId="0" applyFont="1" applyBorder="1" applyAlignment="1">
      <alignment wrapText="1"/>
    </xf>
    <xf numFmtId="0" fontId="14" fillId="0" borderId="22" xfId="0" applyFont="1" applyBorder="1" applyAlignment="1">
      <alignment horizontal="justify"/>
    </xf>
    <xf numFmtId="0" fontId="14" fillId="0" borderId="48" xfId="0" applyFont="1" applyBorder="1" applyAlignment="1">
      <alignment horizontal="justify" wrapText="1"/>
    </xf>
    <xf numFmtId="0" fontId="3" fillId="0" borderId="56"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57" xfId="0" applyFont="1" applyBorder="1" applyAlignment="1">
      <alignment horizontal="center"/>
    </xf>
    <xf numFmtId="0" fontId="10" fillId="0" borderId="50" xfId="0" applyFont="1" applyBorder="1" applyAlignment="1">
      <alignment horizontal="center" wrapText="1"/>
    </xf>
    <xf numFmtId="0" fontId="11" fillId="0" borderId="35" xfId="0" applyFont="1" applyBorder="1" applyAlignment="1">
      <alignment horizontal="center"/>
    </xf>
    <xf numFmtId="0" fontId="13" fillId="0" borderId="50"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8" xfId="0" applyFont="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3" fontId="13" fillId="0" borderId="59" xfId="0" applyNumberFormat="1" applyFont="1" applyBorder="1" applyAlignment="1">
      <alignment horizontal="center"/>
    </xf>
    <xf numFmtId="3" fontId="13" fillId="0" borderId="60"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1" xfId="0" applyNumberFormat="1" applyFont="1" applyFill="1" applyBorder="1" applyAlignment="1">
      <alignment horizontal="center"/>
    </xf>
    <xf numFmtId="0" fontId="13" fillId="0" borderId="56"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3" fontId="3" fillId="0" borderId="63" xfId="0" applyNumberFormat="1" applyFont="1" applyBorder="1" applyProtection="1">
      <protection locked="0"/>
    </xf>
    <xf numFmtId="3" fontId="3" fillId="0" borderId="64" xfId="0" applyNumberFormat="1" applyFont="1" applyBorder="1" applyProtection="1">
      <protection locked="0"/>
    </xf>
    <xf numFmtId="4" fontId="3" fillId="0" borderId="63" xfId="0" applyNumberFormat="1" applyFont="1" applyBorder="1" applyProtection="1">
      <protection locked="0"/>
    </xf>
    <xf numFmtId="3" fontId="3" fillId="0" borderId="65" xfId="0" applyNumberFormat="1" applyFont="1" applyBorder="1" applyProtection="1">
      <protection locked="0"/>
    </xf>
    <xf numFmtId="3" fontId="3" fillId="0" borderId="66" xfId="0" applyNumberFormat="1" applyFont="1" applyBorder="1" applyProtection="1">
      <protection locked="0"/>
    </xf>
    <xf numFmtId="3" fontId="15" fillId="0" borderId="67" xfId="0" applyNumberFormat="1" applyFont="1" applyBorder="1" applyProtection="1">
      <protection locked="0"/>
    </xf>
    <xf numFmtId="3" fontId="15" fillId="0" borderId="68" xfId="0" applyNumberFormat="1" applyFont="1" applyBorder="1" applyProtection="1">
      <protection locked="0"/>
    </xf>
    <xf numFmtId="3" fontId="15" fillId="0" borderId="69" xfId="0" applyNumberFormat="1" applyFont="1" applyBorder="1" applyProtection="1">
      <protection locked="0"/>
    </xf>
    <xf numFmtId="3" fontId="15" fillId="0" borderId="70" xfId="0" applyNumberFormat="1" applyFont="1" applyBorder="1" applyProtection="1">
      <protection locked="0"/>
    </xf>
    <xf numFmtId="0" fontId="14" fillId="0" borderId="21" xfId="0" applyFont="1" applyBorder="1" applyAlignment="1">
      <alignment horizontal="justify"/>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right"/>
    </xf>
    <xf numFmtId="0" fontId="3" fillId="0" borderId="1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xf>
    <xf numFmtId="3" fontId="3" fillId="0" borderId="21" xfId="63" applyNumberFormat="1" applyFont="1" applyBorder="1" applyProtection="1">
      <protection locked="0"/>
    </xf>
    <xf numFmtId="3" fontId="3" fillId="0" borderId="77" xfId="63" applyNumberFormat="1" applyFont="1" applyBorder="1" applyProtection="1">
      <protection locked="0"/>
    </xf>
    <xf numFmtId="3" fontId="3" fillId="0" borderId="63" xfId="63" applyNumberFormat="1" applyFont="1" applyBorder="1" applyProtection="1">
      <protection locked="0"/>
    </xf>
    <xf numFmtId="3" fontId="3" fillId="0" borderId="21" xfId="64" applyNumberFormat="1" applyFont="1" applyBorder="1" applyProtection="1">
      <protection locked="0"/>
    </xf>
    <xf numFmtId="3" fontId="3" fillId="0" borderId="77" xfId="64" applyNumberFormat="1" applyFont="1" applyBorder="1" applyProtection="1">
      <protection locked="0"/>
    </xf>
    <xf numFmtId="3" fontId="3" fillId="0" borderId="63" xfId="64" applyNumberFormat="1" applyFont="1" applyBorder="1" applyProtection="1">
      <protection locked="0"/>
    </xf>
    <xf numFmtId="3" fontId="3" fillId="0" borderId="47" xfId="63" applyNumberFormat="1" applyFont="1" applyBorder="1" applyProtection="1">
      <protection locked="0"/>
    </xf>
    <xf numFmtId="3" fontId="3" fillId="0" borderId="57" xfId="63" applyNumberFormat="1" applyFont="1" applyBorder="1" applyProtection="1">
      <protection locked="0"/>
    </xf>
    <xf numFmtId="3" fontId="3" fillId="0" borderId="78" xfId="63" applyNumberFormat="1" applyFont="1" applyBorder="1" applyProtection="1">
      <protection locked="0"/>
    </xf>
    <xf numFmtId="3" fontId="3" fillId="0" borderId="63" xfId="65" applyNumberFormat="1" applyFont="1" applyBorder="1" applyProtection="1">
      <protection locked="0"/>
    </xf>
    <xf numFmtId="3" fontId="3" fillId="0" borderId="47" xfId="65" applyNumberFormat="1" applyFont="1" applyBorder="1" applyProtection="1">
      <protection locked="0"/>
    </xf>
    <xf numFmtId="3" fontId="3" fillId="0" borderId="77" xfId="65" applyNumberFormat="1" applyFont="1" applyBorder="1" applyProtection="1">
      <protection locked="0"/>
    </xf>
    <xf numFmtId="3" fontId="3" fillId="0" borderId="56" xfId="65" applyNumberFormat="1" applyFont="1" applyBorder="1" applyProtection="1">
      <protection locked="0"/>
    </xf>
    <xf numFmtId="3" fontId="3" fillId="0" borderId="57" xfId="65" applyNumberFormat="1" applyFont="1" applyBorder="1" applyProtection="1">
      <protection locked="0"/>
    </xf>
    <xf numFmtId="3" fontId="3" fillId="0" borderId="79" xfId="65" applyNumberFormat="1" applyFont="1" applyBorder="1" applyProtection="1">
      <protection locked="0"/>
    </xf>
    <xf numFmtId="0" fontId="20" fillId="0" borderId="31" xfId="0" applyFont="1" applyBorder="1" applyAlignment="1">
      <alignment horizontal="center"/>
    </xf>
    <xf numFmtId="0" fontId="20" fillId="0" borderId="32" xfId="0" applyFont="1" applyBorder="1" applyAlignment="1">
      <alignment horizontal="center"/>
    </xf>
    <xf numFmtId="0" fontId="25" fillId="0" borderId="80" xfId="0" applyFont="1" applyBorder="1" applyAlignment="1">
      <alignment horizontal="center" textRotation="255" wrapText="1"/>
    </xf>
    <xf numFmtId="0" fontId="25" fillId="0" borderId="81" xfId="0" applyFont="1" applyBorder="1" applyAlignment="1">
      <alignment horizontal="center" textRotation="255" wrapText="1"/>
    </xf>
    <xf numFmtId="0" fontId="25" fillId="0" borderId="81" xfId="0" quotePrefix="1" applyFont="1" applyBorder="1" applyAlignment="1">
      <alignment horizontal="center" textRotation="255" wrapText="1"/>
    </xf>
    <xf numFmtId="3" fontId="3" fillId="0" borderId="57" xfId="0" applyNumberFormat="1" applyFont="1" applyBorder="1" applyProtection="1">
      <protection locked="0"/>
    </xf>
    <xf numFmtId="3" fontId="3" fillId="0" borderId="50" xfId="0" applyNumberFormat="1" applyFont="1" applyBorder="1" applyProtection="1">
      <protection locked="0"/>
    </xf>
    <xf numFmtId="3" fontId="3" fillId="0" borderId="47" xfId="0" applyNumberFormat="1" applyFont="1" applyBorder="1" applyProtection="1">
      <protection locked="0"/>
    </xf>
    <xf numFmtId="3" fontId="3" fillId="0" borderId="35" xfId="0" applyNumberFormat="1" applyFont="1" applyBorder="1" applyProtection="1">
      <protection locked="0"/>
    </xf>
    <xf numFmtId="3" fontId="3" fillId="0" borderId="58" xfId="0" applyNumberFormat="1" applyFont="1" applyBorder="1" applyProtection="1">
      <protection locked="0"/>
    </xf>
    <xf numFmtId="3" fontId="3" fillId="0" borderId="82" xfId="0" applyNumberFormat="1" applyFont="1" applyBorder="1" applyProtection="1">
      <protection locked="0"/>
    </xf>
    <xf numFmtId="3" fontId="3" fillId="0" borderId="54" xfId="0" applyNumberFormat="1" applyFont="1" applyBorder="1" applyProtection="1">
      <protection locked="0"/>
    </xf>
    <xf numFmtId="3" fontId="3" fillId="0" borderId="63" xfId="66" applyNumberFormat="1" applyFont="1" applyBorder="1" applyProtection="1">
      <protection locked="0"/>
    </xf>
    <xf numFmtId="3" fontId="3" fillId="0" borderId="47" xfId="66" applyNumberFormat="1" applyFont="1" applyBorder="1" applyProtection="1">
      <protection locked="0"/>
    </xf>
    <xf numFmtId="3" fontId="3" fillId="0" borderId="77" xfId="66" applyNumberFormat="1" applyFont="1" applyBorder="1" applyProtection="1">
      <protection locked="0"/>
    </xf>
    <xf numFmtId="3" fontId="3" fillId="0" borderId="56" xfId="66" applyNumberFormat="1" applyFont="1" applyBorder="1" applyProtection="1">
      <protection locked="0"/>
    </xf>
    <xf numFmtId="3" fontId="3" fillId="0" borderId="57" xfId="66" applyNumberFormat="1" applyFont="1" applyBorder="1" applyProtection="1">
      <protection locked="0"/>
    </xf>
    <xf numFmtId="0" fontId="13" fillId="0" borderId="11" xfId="67" applyFont="1" applyBorder="1" applyAlignment="1">
      <alignment horizontal="center"/>
    </xf>
    <xf numFmtId="0" fontId="6" fillId="0" borderId="83" xfId="0" applyFont="1" applyBorder="1" applyAlignment="1">
      <alignment horizontal="centerContinuous" vertical="center"/>
    </xf>
    <xf numFmtId="0" fontId="6" fillId="0" borderId="28" xfId="0" applyFont="1" applyBorder="1" applyAlignment="1">
      <alignment horizontal="centerContinuous" vertical="center" wrapText="1"/>
    </xf>
    <xf numFmtId="0" fontId="39" fillId="0" borderId="32" xfId="0" applyFont="1" applyBorder="1"/>
    <xf numFmtId="0" fontId="39" fillId="0" borderId="31" xfId="0" applyFont="1" applyBorder="1" applyAlignment="1">
      <alignment horizontal="center"/>
    </xf>
    <xf numFmtId="0" fontId="39" fillId="0" borderId="32" xfId="0" applyFont="1" applyBorder="1" applyAlignment="1">
      <alignment horizontal="center"/>
    </xf>
    <xf numFmtId="0" fontId="39" fillId="0" borderId="33" xfId="0" applyFont="1" applyBorder="1" applyAlignment="1">
      <alignment horizontal="center"/>
    </xf>
    <xf numFmtId="0" fontId="39" fillId="0" borderId="84" xfId="0" applyFont="1" applyBorder="1" applyAlignment="1">
      <alignment horizontal="center"/>
    </xf>
    <xf numFmtId="0" fontId="39" fillId="0" borderId="0" xfId="0" applyFont="1"/>
    <xf numFmtId="0" fontId="3" fillId="0" borderId="15" xfId="0" applyFont="1" applyBorder="1"/>
    <xf numFmtId="0" fontId="3" fillId="0" borderId="36" xfId="0" applyFont="1" applyBorder="1"/>
    <xf numFmtId="3" fontId="3" fillId="0" borderId="78" xfId="68" applyNumberFormat="1" applyFont="1" applyBorder="1" applyProtection="1">
      <protection locked="0"/>
    </xf>
    <xf numFmtId="3" fontId="3" fillId="0" borderId="76" xfId="68" applyNumberFormat="1" applyFont="1" applyBorder="1" applyProtection="1">
      <protection locked="0"/>
    </xf>
    <xf numFmtId="0" fontId="18" fillId="0" borderId="85" xfId="68" applyFont="1" applyBorder="1" applyAlignment="1">
      <alignment horizontal="centerContinuous" vertical="center"/>
    </xf>
    <xf numFmtId="0" fontId="10" fillId="0" borderId="10" xfId="67" applyFont="1" applyBorder="1" applyAlignment="1">
      <alignment horizontal="centerContinuous"/>
    </xf>
    <xf numFmtId="0" fontId="10" fillId="0" borderId="86" xfId="66" applyFont="1" applyBorder="1" applyAlignment="1">
      <alignment horizontal="center" vertical="center"/>
    </xf>
    <xf numFmtId="0" fontId="10" fillId="0" borderId="86" xfId="65" applyFont="1" applyBorder="1" applyAlignment="1">
      <alignment horizontal="center" vertical="center"/>
    </xf>
    <xf numFmtId="0" fontId="10" fillId="0" borderId="86" xfId="64" applyFont="1" applyBorder="1" applyAlignment="1">
      <alignment horizontal="center" vertical="center"/>
    </xf>
    <xf numFmtId="0" fontId="10" fillId="0" borderId="86" xfId="63" applyFont="1" applyBorder="1" applyAlignment="1">
      <alignment horizontal="center" vertical="center"/>
    </xf>
    <xf numFmtId="0" fontId="10" fillId="0" borderId="23" xfId="63" applyFont="1" applyBorder="1" applyAlignment="1">
      <alignment horizontal="center" vertical="center"/>
    </xf>
    <xf numFmtId="0" fontId="11" fillId="0" borderId="17" xfId="63" applyFont="1" applyBorder="1" applyAlignment="1">
      <alignment horizontal="center"/>
    </xf>
    <xf numFmtId="0" fontId="11" fillId="0" borderId="87" xfId="0" applyFont="1" applyBorder="1" applyAlignment="1">
      <alignment horizontal="center"/>
    </xf>
    <xf numFmtId="0" fontId="39" fillId="0" borderId="46" xfId="68" applyFont="1" applyBorder="1" applyAlignment="1">
      <alignment horizontal="centerContinuous"/>
    </xf>
    <xf numFmtId="0" fontId="39" fillId="0" borderId="88" xfId="68" applyFont="1" applyBorder="1" applyAlignment="1">
      <alignment horizontal="center"/>
    </xf>
    <xf numFmtId="0" fontId="39" fillId="0" borderId="26" xfId="68" applyFont="1" applyBorder="1" applyAlignment="1">
      <alignment horizontal="center"/>
    </xf>
    <xf numFmtId="0" fontId="39" fillId="0" borderId="0" xfId="68" applyFont="1"/>
    <xf numFmtId="0" fontId="39" fillId="0" borderId="17" xfId="0" applyFont="1" applyBorder="1" applyAlignment="1">
      <alignment horizontal="center"/>
    </xf>
    <xf numFmtId="0" fontId="32" fillId="0" borderId="31" xfId="0" applyFont="1" applyBorder="1" applyAlignment="1">
      <alignment horizontal="center"/>
    </xf>
    <xf numFmtId="0" fontId="32" fillId="0" borderId="89" xfId="0" applyFont="1" applyBorder="1" applyAlignment="1">
      <alignment horizontal="center"/>
    </xf>
    <xf numFmtId="0" fontId="10" fillId="0" borderId="22" xfId="0" applyFont="1" applyBorder="1" applyAlignment="1">
      <alignment horizontal="centerContinuous"/>
    </xf>
    <xf numFmtId="0" fontId="13" fillId="0" borderId="90" xfId="0" applyFont="1" applyBorder="1" applyAlignment="1">
      <alignment horizontal="center"/>
    </xf>
    <xf numFmtId="0" fontId="6" fillId="0" borderId="91" xfId="0" applyFont="1" applyBorder="1" applyAlignment="1">
      <alignment horizontal="center" vertical="center"/>
    </xf>
    <xf numFmtId="0" fontId="13" fillId="0" borderId="92" xfId="0" applyFont="1" applyBorder="1" applyAlignment="1">
      <alignment horizontal="centerContinuous" vertical="center" wrapText="1"/>
    </xf>
    <xf numFmtId="0" fontId="2" fillId="0" borderId="93" xfId="68" applyFont="1" applyBorder="1" applyAlignment="1">
      <alignment horizontal="left" vertical="top"/>
    </xf>
    <xf numFmtId="0" fontId="6" fillId="0" borderId="74" xfId="0" applyFont="1" applyBorder="1" applyAlignment="1">
      <alignment horizontal="right" vertical="center"/>
    </xf>
    <xf numFmtId="0" fontId="13" fillId="0" borderId="67" xfId="0" applyFont="1" applyBorder="1" applyAlignment="1">
      <alignment horizontal="centerContinuous" vertical="center"/>
    </xf>
    <xf numFmtId="0" fontId="20" fillId="0" borderId="33" xfId="0" applyFont="1" applyBorder="1" applyAlignment="1">
      <alignment horizontal="center"/>
    </xf>
    <xf numFmtId="0" fontId="3" fillId="0" borderId="11" xfId="68" applyFont="1" applyBorder="1" applyAlignment="1">
      <alignment horizontal="center"/>
    </xf>
    <xf numFmtId="0" fontId="13" fillId="0" borderId="15" xfId="68" applyFont="1" applyBorder="1" applyAlignment="1">
      <alignment horizontal="centerContinuous" vertical="center"/>
    </xf>
    <xf numFmtId="0" fontId="13" fillId="0" borderId="36" xfId="68" applyFont="1" applyBorder="1" applyAlignment="1">
      <alignment horizontal="centerContinuous" vertical="center"/>
    </xf>
    <xf numFmtId="0" fontId="6" fillId="0" borderId="15" xfId="63" applyFont="1" applyBorder="1" applyAlignment="1">
      <alignment horizontal="centerContinuous" vertical="center"/>
    </xf>
    <xf numFmtId="0" fontId="22" fillId="0" borderId="13" xfId="0" applyFont="1" applyBorder="1" applyAlignment="1">
      <alignment horizontal="left" vertical="center" wrapText="1"/>
    </xf>
    <xf numFmtId="0" fontId="3" fillId="0" borderId="93" xfId="0" applyFont="1" applyBorder="1" applyAlignment="1">
      <alignment horizontal="centerContinuous"/>
    </xf>
    <xf numFmtId="0" fontId="22" fillId="0" borderId="90" xfId="0" applyFont="1" applyBorder="1" applyAlignment="1">
      <alignment horizontal="centerContinuous" vertical="center" wrapText="1"/>
    </xf>
    <xf numFmtId="0" fontId="13" fillId="0" borderId="26" xfId="0" applyFont="1" applyBorder="1" applyAlignment="1">
      <alignment horizontal="center" vertical="center" wrapText="1"/>
    </xf>
    <xf numFmtId="0" fontId="22" fillId="0" borderId="86" xfId="0" applyFont="1" applyBorder="1" applyAlignment="1">
      <alignment horizontal="centerContinuous" vertical="center" wrapText="1"/>
    </xf>
    <xf numFmtId="0" fontId="22" fillId="0" borderId="94" xfId="0" applyFont="1" applyBorder="1" applyAlignment="1">
      <alignment horizontal="center" vertical="center"/>
    </xf>
    <xf numFmtId="0" fontId="13" fillId="0" borderId="89" xfId="0" applyFont="1" applyBorder="1" applyAlignment="1">
      <alignment horizontal="center" wrapText="1"/>
    </xf>
    <xf numFmtId="0" fontId="7" fillId="0" borderId="0" xfId="0" applyFont="1" applyAlignment="1">
      <alignment horizontal="left" vertical="top"/>
    </xf>
    <xf numFmtId="0" fontId="27" fillId="0" borderId="0" xfId="0" applyFont="1" applyAlignment="1">
      <alignment horizontal="right" vertical="top"/>
    </xf>
    <xf numFmtId="0" fontId="6" fillId="0" borderId="15"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13" fillId="0" borderId="58" xfId="0" applyFont="1" applyBorder="1" applyAlignment="1">
      <alignment horizontal="center" vertical="center" wrapText="1"/>
    </xf>
    <xf numFmtId="0" fontId="23" fillId="0" borderId="0" xfId="0" applyFont="1" applyAlignment="1">
      <alignment horizontal="left"/>
    </xf>
    <xf numFmtId="38" fontId="14" fillId="0" borderId="50" xfId="32" applyNumberFormat="1" applyFont="1" applyBorder="1"/>
    <xf numFmtId="38" fontId="14" fillId="0" borderId="35" xfId="32" applyNumberFormat="1" applyFont="1" applyBorder="1"/>
    <xf numFmtId="38" fontId="14" fillId="0" borderId="61" xfId="32" applyNumberFormat="1" applyFont="1" applyBorder="1"/>
    <xf numFmtId="0" fontId="14" fillId="0" borderId="35" xfId="0" applyFont="1" applyBorder="1" applyAlignment="1">
      <alignment horizontal="center"/>
    </xf>
    <xf numFmtId="0" fontId="14" fillId="0" borderId="50" xfId="0" applyFont="1" applyBorder="1" applyAlignment="1">
      <alignment horizontal="center"/>
    </xf>
    <xf numFmtId="3" fontId="3" fillId="24" borderId="63" xfId="0" applyNumberFormat="1" applyFont="1" applyFill="1" applyBorder="1" applyProtection="1">
      <protection locked="0"/>
    </xf>
    <xf numFmtId="3" fontId="3" fillId="24" borderId="47" xfId="0" applyNumberFormat="1" applyFont="1" applyFill="1" applyBorder="1" applyProtection="1">
      <protection locked="0"/>
    </xf>
    <xf numFmtId="0" fontId="40" fillId="0" borderId="93" xfId="0" applyFont="1" applyBorder="1" applyAlignment="1">
      <alignment horizontal="right" vertical="center" wrapText="1"/>
    </xf>
    <xf numFmtId="3" fontId="3" fillId="0" borderId="63" xfId="67" applyNumberFormat="1" applyFont="1" applyBorder="1" applyProtection="1">
      <protection locked="0"/>
    </xf>
    <xf numFmtId="3" fontId="3" fillId="0" borderId="56" xfId="67" applyNumberFormat="1" applyFont="1" applyBorder="1" applyProtection="1">
      <protection locked="0"/>
    </xf>
    <xf numFmtId="3" fontId="3" fillId="0" borderId="47" xfId="67" applyNumberFormat="1" applyFont="1" applyBorder="1" applyProtection="1">
      <protection locked="0"/>
    </xf>
    <xf numFmtId="3" fontId="3" fillId="0" borderId="57" xfId="67" applyNumberFormat="1" applyFont="1" applyBorder="1" applyProtection="1">
      <protection locked="0"/>
    </xf>
    <xf numFmtId="3" fontId="3" fillId="0" borderId="79" xfId="67" applyNumberFormat="1" applyFont="1" applyBorder="1" applyProtection="1">
      <protection locked="0"/>
    </xf>
    <xf numFmtId="3" fontId="3" fillId="24" borderId="35" xfId="0" applyNumberFormat="1" applyFont="1" applyFill="1" applyBorder="1"/>
    <xf numFmtId="3" fontId="3" fillId="0" borderId="35" xfId="0" applyNumberFormat="1" applyFont="1" applyBorder="1"/>
    <xf numFmtId="40" fontId="14" fillId="0" borderId="35" xfId="32" applyFont="1" applyBorder="1" applyAlignment="1"/>
    <xf numFmtId="38" fontId="14" fillId="0" borderId="35" xfId="32" applyNumberFormat="1" applyFont="1" applyBorder="1" applyAlignment="1"/>
    <xf numFmtId="4" fontId="14" fillId="0" borderId="35" xfId="0" applyNumberFormat="1" applyFont="1" applyBorder="1"/>
    <xf numFmtId="10" fontId="14" fillId="0" borderId="35" xfId="71" applyNumberFormat="1" applyFont="1" applyBorder="1" applyAlignment="1"/>
    <xf numFmtId="0" fontId="14" fillId="0" borderId="95"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41" fillId="0" borderId="0" xfId="59" applyAlignment="1">
      <alignment vertical="center"/>
    </xf>
    <xf numFmtId="164" fontId="42" fillId="0" borderId="0" xfId="59" applyFont="1" applyAlignment="1">
      <alignment vertical="center"/>
    </xf>
    <xf numFmtId="164" fontId="24" fillId="0" borderId="0" xfId="59" applyFont="1" applyAlignment="1">
      <alignment horizontal="left" vertical="center"/>
    </xf>
    <xf numFmtId="164" fontId="14" fillId="0" borderId="0" xfId="59" applyFont="1" applyAlignment="1">
      <alignment horizontal="left" vertical="top"/>
    </xf>
    <xf numFmtId="164" fontId="46" fillId="0" borderId="0" xfId="59" applyFont="1" applyAlignment="1">
      <alignment vertical="top"/>
    </xf>
    <xf numFmtId="164" fontId="46" fillId="0" borderId="0" xfId="59" applyFont="1" applyAlignment="1">
      <alignment vertical="center"/>
    </xf>
    <xf numFmtId="164" fontId="41" fillId="0" borderId="0" xfId="61" applyNumberFormat="1" applyFont="1" applyAlignment="1">
      <alignment vertical="center"/>
    </xf>
    <xf numFmtId="164" fontId="14" fillId="0" borderId="77" xfId="59" applyFont="1" applyBorder="1" applyAlignment="1">
      <alignment vertical="center"/>
    </xf>
    <xf numFmtId="164" fontId="48" fillId="0" borderId="0" xfId="59" applyFont="1" applyAlignment="1">
      <alignment vertical="center"/>
    </xf>
    <xf numFmtId="164" fontId="9" fillId="0" borderId="0" xfId="59" applyFont="1" applyAlignment="1">
      <alignment horizontal="left" vertical="center"/>
    </xf>
    <xf numFmtId="0" fontId="49" fillId="0" borderId="47" xfId="0"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0" fillId="0" borderId="35" xfId="0" applyNumberFormat="1" applyFont="1" applyBorder="1" applyAlignment="1">
      <alignment horizontal="center"/>
    </xf>
    <xf numFmtId="0" fontId="13" fillId="0" borderId="21" xfId="0" applyFont="1" applyBorder="1" applyAlignment="1">
      <alignment horizontal="left"/>
    </xf>
    <xf numFmtId="3" fontId="13" fillId="0" borderId="35" xfId="0" applyNumberFormat="1" applyFont="1" applyBorder="1"/>
    <xf numFmtId="0" fontId="13" fillId="0" borderId="48" xfId="0" applyFont="1" applyBorder="1" applyAlignment="1">
      <alignment horizontal="left"/>
    </xf>
    <xf numFmtId="0" fontId="3" fillId="0" borderId="38" xfId="0" applyFont="1" applyBorder="1" applyAlignment="1">
      <alignment horizontal="centerContinuous"/>
    </xf>
    <xf numFmtId="0" fontId="3" fillId="0" borderId="96" xfId="0" applyFont="1" applyBorder="1" applyAlignment="1">
      <alignment horizontal="center"/>
    </xf>
    <xf numFmtId="164" fontId="24" fillId="0" borderId="0" xfId="59" applyFont="1" applyAlignment="1">
      <alignment vertical="center"/>
    </xf>
    <xf numFmtId="164" fontId="43" fillId="0" borderId="0" xfId="59" applyFont="1" applyAlignment="1">
      <alignment vertical="center"/>
    </xf>
    <xf numFmtId="0" fontId="14" fillId="0" borderId="0" xfId="55" applyFont="1" applyAlignment="1">
      <alignment vertical="center"/>
    </xf>
    <xf numFmtId="164" fontId="14" fillId="0" borderId="0" xfId="59" applyFont="1" applyAlignment="1">
      <alignment vertical="top"/>
    </xf>
    <xf numFmtId="164" fontId="13" fillId="0" borderId="0" xfId="59" applyFont="1" applyAlignment="1">
      <alignment vertical="center"/>
    </xf>
    <xf numFmtId="164" fontId="14" fillId="0" borderId="0" xfId="59" applyFont="1" applyAlignment="1">
      <alignment vertical="center"/>
    </xf>
    <xf numFmtId="164" fontId="47" fillId="0" borderId="0" xfId="59" applyFont="1" applyAlignment="1">
      <alignment horizontal="left" vertical="center" wrapText="1"/>
    </xf>
    <xf numFmtId="0" fontId="45" fillId="0" borderId="0" xfId="55" applyFont="1" applyAlignment="1">
      <alignment horizontal="left" vertical="center"/>
    </xf>
    <xf numFmtId="0" fontId="26" fillId="0" borderId="0" xfId="55" applyFont="1" applyAlignment="1">
      <alignment horizontal="center" vertical="center"/>
    </xf>
    <xf numFmtId="164" fontId="9" fillId="0" borderId="0" xfId="61" applyNumberFormat="1" applyFont="1" applyAlignment="1">
      <alignment vertical="center"/>
    </xf>
    <xf numFmtId="164" fontId="23" fillId="0" borderId="0" xfId="61" applyNumberFormat="1" applyFont="1" applyAlignment="1">
      <alignment vertical="center"/>
    </xf>
    <xf numFmtId="164" fontId="24" fillId="0" borderId="0" xfId="61" applyNumberFormat="1" applyFont="1" applyAlignment="1">
      <alignment vertical="center"/>
    </xf>
    <xf numFmtId="0" fontId="22" fillId="0" borderId="0" xfId="0" applyFont="1" applyAlignment="1">
      <alignment horizontal="center" vertical="top"/>
    </xf>
    <xf numFmtId="164" fontId="22" fillId="0" borderId="0" xfId="59" applyFont="1" applyAlignment="1">
      <alignment vertical="center"/>
    </xf>
    <xf numFmtId="0" fontId="15" fillId="0" borderId="0" xfId="61"/>
    <xf numFmtId="164" fontId="22" fillId="0" borderId="35" xfId="59" applyFont="1" applyBorder="1" applyAlignment="1">
      <alignment horizontal="center" vertical="center"/>
    </xf>
    <xf numFmtId="0" fontId="30" fillId="0" borderId="0" xfId="57" applyAlignment="1">
      <alignment vertical="center"/>
    </xf>
    <xf numFmtId="167" fontId="42" fillId="0" borderId="0" xfId="59" applyNumberFormat="1" applyFont="1" applyAlignment="1">
      <alignment vertical="center"/>
    </xf>
    <xf numFmtId="164" fontId="52" fillId="0" borderId="0" xfId="59" applyFont="1" applyAlignment="1">
      <alignment vertical="center"/>
    </xf>
    <xf numFmtId="0" fontId="3" fillId="0" borderId="97" xfId="68" applyFont="1" applyBorder="1" applyAlignment="1">
      <alignment horizontal="centerContinuous" vertical="center" wrapText="1"/>
    </xf>
    <xf numFmtId="0" fontId="17" fillId="0" borderId="98" xfId="68" applyFont="1" applyBorder="1" applyAlignment="1">
      <alignment horizontal="centerContinuous" vertical="center" wrapText="1"/>
    </xf>
    <xf numFmtId="0" fontId="13" fillId="0" borderId="0" xfId="68" applyFont="1" applyAlignment="1">
      <alignment horizontal="centerContinuous" vertical="center"/>
    </xf>
    <xf numFmtId="0" fontId="17" fillId="0" borderId="99" xfId="68" applyFont="1" applyBorder="1" applyAlignment="1">
      <alignment horizontal="centerContinuous" vertical="center" wrapText="1"/>
    </xf>
    <xf numFmtId="0" fontId="18" fillId="0" borderId="100" xfId="68" applyFont="1" applyBorder="1" applyAlignment="1">
      <alignment horizontal="centerContinuous" vertical="center"/>
    </xf>
    <xf numFmtId="1" fontId="3" fillId="0" borderId="0" xfId="0" applyNumberFormat="1" applyFont="1"/>
    <xf numFmtId="1" fontId="13" fillId="0" borderId="35" xfId="0" applyNumberFormat="1" applyFont="1" applyBorder="1" applyAlignment="1">
      <alignment horizontal="center" vertical="center" wrapText="1"/>
    </xf>
    <xf numFmtId="1" fontId="10" fillId="0" borderId="35"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5"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53" fillId="0" borderId="0" xfId="0" applyFont="1"/>
    <xf numFmtId="38" fontId="53" fillId="0" borderId="0" xfId="0" applyNumberFormat="1" applyFont="1"/>
    <xf numFmtId="0" fontId="54" fillId="0" borderId="0" xfId="0" applyFont="1"/>
    <xf numFmtId="0" fontId="30" fillId="0" borderId="0" xfId="0" applyFont="1"/>
    <xf numFmtId="0" fontId="55" fillId="0" borderId="0" xfId="0" applyFont="1"/>
    <xf numFmtId="10" fontId="30" fillId="0" borderId="87" xfId="71" applyNumberFormat="1" applyFont="1" applyBorder="1" applyAlignment="1">
      <alignment horizontal="center"/>
    </xf>
    <xf numFmtId="10" fontId="30" fillId="0" borderId="69" xfId="71" applyNumberFormat="1" applyFont="1" applyBorder="1" applyAlignment="1">
      <alignment horizontal="center"/>
    </xf>
    <xf numFmtId="10" fontId="30" fillId="0" borderId="101" xfId="71" applyNumberFormat="1" applyFont="1" applyBorder="1" applyAlignment="1">
      <alignment horizontal="center"/>
    </xf>
    <xf numFmtId="10" fontId="31" fillId="0" borderId="61" xfId="71" applyNumberFormat="1" applyFont="1" applyBorder="1" applyAlignment="1">
      <alignment horizontal="center" wrapText="1"/>
    </xf>
    <xf numFmtId="10" fontId="30" fillId="0" borderId="61" xfId="71" applyNumberFormat="1" applyFont="1" applyBorder="1" applyAlignment="1">
      <alignment horizontal="center"/>
    </xf>
    <xf numFmtId="10" fontId="30" fillId="0" borderId="56" xfId="71" applyNumberFormat="1" applyFont="1" applyBorder="1" applyAlignment="1">
      <alignment horizontal="center"/>
    </xf>
    <xf numFmtId="168" fontId="3" fillId="24" borderId="63" xfId="0" applyNumberFormat="1" applyFont="1" applyFill="1" applyBorder="1"/>
    <xf numFmtId="168" fontId="3" fillId="24" borderId="87" xfId="0" applyNumberFormat="1" applyFont="1" applyFill="1" applyBorder="1"/>
    <xf numFmtId="168" fontId="3" fillId="0" borderId="102" xfId="0" applyNumberFormat="1" applyFont="1" applyBorder="1"/>
    <xf numFmtId="168" fontId="3" fillId="0" borderId="103" xfId="0" applyNumberFormat="1" applyFont="1" applyBorder="1"/>
    <xf numFmtId="168" fontId="3" fillId="0" borderId="104" xfId="0" applyNumberFormat="1" applyFont="1" applyBorder="1"/>
    <xf numFmtId="168" fontId="3" fillId="0" borderId="105" xfId="63" applyNumberFormat="1" applyFont="1" applyBorder="1"/>
    <xf numFmtId="168" fontId="3" fillId="0" borderId="103" xfId="63" applyNumberFormat="1" applyFont="1" applyBorder="1"/>
    <xf numFmtId="168" fontId="3" fillId="0" borderId="102" xfId="63" applyNumberFormat="1" applyFont="1" applyBorder="1"/>
    <xf numFmtId="168" fontId="3" fillId="24" borderId="64" xfId="0" applyNumberFormat="1" applyFont="1" applyFill="1" applyBorder="1"/>
    <xf numFmtId="168" fontId="3" fillId="24" borderId="106" xfId="0" applyNumberFormat="1" applyFont="1" applyFill="1" applyBorder="1" applyAlignment="1">
      <alignment vertical="center"/>
    </xf>
    <xf numFmtId="168" fontId="3" fillId="0" borderId="102" xfId="0" applyNumberFormat="1" applyFont="1" applyBorder="1" applyAlignment="1">
      <alignment vertical="center"/>
    </xf>
    <xf numFmtId="168" fontId="3" fillId="0" borderId="107" xfId="0" applyNumberFormat="1" applyFont="1" applyBorder="1" applyAlignment="1">
      <alignment vertical="center"/>
    </xf>
    <xf numFmtId="168" fontId="3" fillId="0" borderId="65" xfId="63" applyNumberFormat="1" applyFont="1" applyBorder="1"/>
    <xf numFmtId="168" fontId="3" fillId="0" borderId="87" xfId="63" applyNumberFormat="1" applyFont="1" applyBorder="1"/>
    <xf numFmtId="168" fontId="14" fillId="0" borderId="78" xfId="64" applyNumberFormat="1" applyFont="1" applyBorder="1"/>
    <xf numFmtId="168" fontId="14" fillId="0" borderId="69" xfId="64" applyNumberFormat="1" applyFont="1" applyBorder="1"/>
    <xf numFmtId="168" fontId="14" fillId="24" borderId="102" xfId="64" applyNumberFormat="1" applyFont="1" applyFill="1" applyBorder="1"/>
    <xf numFmtId="168" fontId="14" fillId="24" borderId="104" xfId="64" applyNumberFormat="1" applyFont="1" applyFill="1" applyBorder="1"/>
    <xf numFmtId="168" fontId="14" fillId="24" borderId="103" xfId="64" applyNumberFormat="1" applyFont="1" applyFill="1" applyBorder="1"/>
    <xf numFmtId="168" fontId="3" fillId="24" borderId="102" xfId="65" applyNumberFormat="1" applyFont="1" applyFill="1" applyBorder="1"/>
    <xf numFmtId="168" fontId="3" fillId="24" borderId="103" xfId="65" applyNumberFormat="1" applyFont="1" applyFill="1" applyBorder="1"/>
    <xf numFmtId="168" fontId="3" fillId="24" borderId="104" xfId="65" applyNumberFormat="1" applyFont="1" applyFill="1" applyBorder="1"/>
    <xf numFmtId="168" fontId="3" fillId="24" borderId="57" xfId="65" applyNumberFormat="1" applyFont="1" applyFill="1" applyBorder="1"/>
    <xf numFmtId="168" fontId="3" fillId="24" borderId="67" xfId="65" applyNumberFormat="1" applyFont="1" applyFill="1" applyBorder="1"/>
    <xf numFmtId="168" fontId="3" fillId="24" borderId="65" xfId="66" applyNumberFormat="1" applyFont="1" applyFill="1" applyBorder="1"/>
    <xf numFmtId="168" fontId="3" fillId="24" borderId="67" xfId="66" applyNumberFormat="1" applyFont="1" applyFill="1" applyBorder="1"/>
    <xf numFmtId="168" fontId="3" fillId="24" borderId="102" xfId="66" applyNumberFormat="1" applyFont="1" applyFill="1" applyBorder="1"/>
    <xf numFmtId="168" fontId="3" fillId="24" borderId="104" xfId="66" applyNumberFormat="1" applyFont="1" applyFill="1" applyBorder="1"/>
    <xf numFmtId="168" fontId="3" fillId="24" borderId="103" xfId="66" applyNumberFormat="1" applyFont="1" applyFill="1" applyBorder="1"/>
    <xf numFmtId="168" fontId="3" fillId="24" borderId="78" xfId="67" applyNumberFormat="1" applyFont="1" applyFill="1" applyBorder="1"/>
    <xf numFmtId="168" fontId="3" fillId="24" borderId="76" xfId="67" applyNumberFormat="1" applyFont="1" applyFill="1" applyBorder="1"/>
    <xf numFmtId="168" fontId="3" fillId="24" borderId="102" xfId="67" applyNumberFormat="1" applyFont="1" applyFill="1" applyBorder="1"/>
    <xf numFmtId="168" fontId="3" fillId="24" borderId="103" xfId="67" applyNumberFormat="1" applyFont="1" applyFill="1" applyBorder="1"/>
    <xf numFmtId="168" fontId="3" fillId="24" borderId="65" xfId="0" applyNumberFormat="1" applyFont="1" applyFill="1" applyBorder="1"/>
    <xf numFmtId="168" fontId="3" fillId="24" borderId="102" xfId="68" applyNumberFormat="1" applyFont="1" applyFill="1" applyBorder="1"/>
    <xf numFmtId="168" fontId="3" fillId="24" borderId="103" xfId="68" applyNumberFormat="1" applyFont="1" applyFill="1" applyBorder="1"/>
    <xf numFmtId="168" fontId="3" fillId="24" borderId="104" xfId="68" applyNumberFormat="1" applyFont="1" applyFill="1" applyBorder="1"/>
    <xf numFmtId="0" fontId="3" fillId="0" borderId="108" xfId="68" applyFont="1" applyBorder="1" applyAlignment="1">
      <alignment horizontal="centerContinuous" vertical="center" wrapText="1"/>
    </xf>
    <xf numFmtId="168" fontId="3" fillId="24" borderId="109" xfId="0" applyNumberFormat="1" applyFont="1" applyFill="1" applyBorder="1"/>
    <xf numFmtId="168" fontId="3" fillId="24" borderId="110" xfId="0" applyNumberFormat="1" applyFont="1" applyFill="1" applyBorder="1"/>
    <xf numFmtId="168" fontId="3" fillId="24" borderId="102" xfId="0" applyNumberFormat="1" applyFont="1" applyFill="1" applyBorder="1"/>
    <xf numFmtId="168" fontId="3" fillId="24" borderId="67" xfId="0" applyNumberFormat="1" applyFont="1" applyFill="1" applyBorder="1"/>
    <xf numFmtId="0" fontId="43" fillId="0" borderId="0" xfId="59" applyNumberFormat="1" applyFont="1" applyAlignment="1">
      <alignment vertical="center"/>
    </xf>
    <xf numFmtId="0" fontId="41" fillId="0" borderId="0" xfId="59" applyNumberFormat="1" applyAlignment="1" applyProtection="1">
      <alignment vertical="center"/>
      <protection locked="0"/>
    </xf>
    <xf numFmtId="0" fontId="28" fillId="0" borderId="111" xfId="0" applyFont="1" applyBorder="1" applyAlignment="1">
      <alignment horizontal="left" vertical="center" wrapText="1"/>
    </xf>
    <xf numFmtId="0" fontId="19" fillId="0" borderId="39" xfId="0" applyFont="1" applyBorder="1" applyAlignment="1">
      <alignment horizontal="left"/>
    </xf>
    <xf numFmtId="0" fontId="33" fillId="0" borderId="23" xfId="0" applyFont="1" applyBorder="1" applyAlignment="1">
      <alignment horizontal="center"/>
    </xf>
    <xf numFmtId="0" fontId="33" fillId="0" borderId="61" xfId="0" applyFont="1" applyBorder="1" applyAlignment="1">
      <alignment horizontal="center"/>
    </xf>
    <xf numFmtId="0" fontId="33" fillId="0" borderId="56" xfId="0" applyFont="1" applyBorder="1" applyAlignment="1">
      <alignment horizontal="center"/>
    </xf>
    <xf numFmtId="0" fontId="51" fillId="0" borderId="27" xfId="0" applyFont="1" applyBorder="1" applyAlignment="1">
      <alignment horizontal="center" vertical="center" wrapText="1"/>
    </xf>
    <xf numFmtId="0" fontId="51" fillId="0" borderId="112"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113" xfId="0" applyFont="1" applyBorder="1" applyAlignment="1">
      <alignment horizontal="center" vertical="center" wrapText="1"/>
    </xf>
    <xf numFmtId="0" fontId="58" fillId="0" borderId="0" xfId="0" applyFont="1"/>
    <xf numFmtId="0" fontId="16" fillId="0" borderId="19" xfId="68" applyFont="1" applyBorder="1" applyAlignment="1">
      <alignment horizontal="centerContinuous" vertical="center" wrapText="1"/>
    </xf>
    <xf numFmtId="0" fontId="3" fillId="0" borderId="20" xfId="68" applyFont="1" applyBorder="1" applyAlignment="1">
      <alignment horizontal="centerContinuous" vertical="center" wrapText="1"/>
    </xf>
    <xf numFmtId="2" fontId="14" fillId="0" borderId="114" xfId="0" applyNumberFormat="1" applyFont="1" applyBorder="1" applyAlignment="1">
      <alignment horizontal="center" vertical="center" wrapText="1"/>
    </xf>
    <xf numFmtId="164" fontId="9" fillId="0" borderId="0" xfId="59" applyFont="1" applyAlignment="1">
      <alignment horizontal="left" vertical="center" wrapText="1"/>
    </xf>
    <xf numFmtId="167" fontId="41" fillId="0" borderId="0" xfId="59" applyNumberFormat="1" applyAlignment="1">
      <alignment vertical="center"/>
    </xf>
    <xf numFmtId="0" fontId="60" fillId="0" borderId="0" xfId="59" applyNumberFormat="1" applyFont="1" applyAlignment="1">
      <alignment horizontal="center" vertical="center" wrapText="1"/>
    </xf>
    <xf numFmtId="49" fontId="62" fillId="0" borderId="58" xfId="22" applyNumberFormat="1" applyFont="1" applyBorder="1" applyAlignment="1" applyProtection="1">
      <alignment horizontal="left" vertical="center"/>
      <protection locked="0"/>
    </xf>
    <xf numFmtId="0" fontId="41" fillId="0" borderId="0" xfId="59" applyNumberFormat="1" applyAlignment="1">
      <alignment vertical="center"/>
    </xf>
    <xf numFmtId="3" fontId="3" fillId="24" borderId="115" xfId="0" applyNumberFormat="1" applyFont="1" applyFill="1" applyBorder="1" applyAlignment="1">
      <alignment horizontal="center"/>
    </xf>
    <xf numFmtId="0" fontId="13" fillId="0" borderId="116" xfId="0" applyFont="1" applyBorder="1" applyAlignment="1">
      <alignment horizontal="center"/>
    </xf>
    <xf numFmtId="3" fontId="13" fillId="0" borderId="117" xfId="0" applyNumberFormat="1" applyFont="1" applyBorder="1" applyAlignment="1">
      <alignment horizontal="center"/>
    </xf>
    <xf numFmtId="2" fontId="14" fillId="0" borderId="27" xfId="32" applyNumberFormat="1" applyFont="1" applyFill="1" applyBorder="1" applyAlignment="1" applyProtection="1">
      <protection locked="0"/>
    </xf>
    <xf numFmtId="2" fontId="14" fillId="0" borderId="47" xfId="32" applyNumberFormat="1" applyFont="1" applyFill="1" applyBorder="1" applyAlignment="1" applyProtection="1">
      <protection locked="0"/>
    </xf>
    <xf numFmtId="2" fontId="14" fillId="0" borderId="87" xfId="32" applyNumberFormat="1" applyFont="1" applyFill="1" applyBorder="1" applyAlignment="1" applyProtection="1">
      <protection locked="0"/>
    </xf>
    <xf numFmtId="2" fontId="14" fillId="0" borderId="78" xfId="32" applyNumberFormat="1" applyFont="1" applyFill="1" applyBorder="1" applyAlignment="1" applyProtection="1">
      <protection locked="0"/>
    </xf>
    <xf numFmtId="2" fontId="14" fillId="0" borderId="76" xfId="32" applyNumberFormat="1" applyFont="1" applyFill="1" applyBorder="1" applyAlignment="1" applyProtection="1">
      <protection locked="0"/>
    </xf>
    <xf numFmtId="2" fontId="14" fillId="0" borderId="69" xfId="32" applyNumberFormat="1" applyFont="1" applyFill="1" applyBorder="1" applyAlignment="1" applyProtection="1">
      <protection locked="0"/>
    </xf>
    <xf numFmtId="2" fontId="14" fillId="0" borderId="63" xfId="32" applyNumberFormat="1" applyFont="1" applyFill="1" applyBorder="1" applyAlignment="1" applyProtection="1">
      <protection locked="0"/>
    </xf>
    <xf numFmtId="0" fontId="12" fillId="0" borderId="27" xfId="0" applyFont="1" applyBorder="1" applyAlignment="1">
      <alignment horizontal="center"/>
    </xf>
    <xf numFmtId="0" fontId="12" fillId="0" borderId="28" xfId="0" applyFont="1" applyBorder="1" applyAlignment="1">
      <alignment horizontal="center"/>
    </xf>
    <xf numFmtId="0" fontId="12" fillId="0" borderId="41" xfId="0" applyFont="1" applyBorder="1" applyAlignment="1">
      <alignment horizontal="center"/>
    </xf>
    <xf numFmtId="171" fontId="3" fillId="24" borderId="109" xfId="0" applyNumberFormat="1" applyFont="1" applyFill="1" applyBorder="1"/>
    <xf numFmtId="0" fontId="10" fillId="0" borderId="118"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9" xfId="0" applyFont="1" applyBorder="1" applyAlignment="1">
      <alignment horizontal="center" vertical="center" wrapText="1"/>
    </xf>
    <xf numFmtId="164" fontId="24" fillId="0" borderId="0" xfId="59" applyFont="1" applyAlignment="1">
      <alignment vertical="top"/>
    </xf>
    <xf numFmtId="164" fontId="9" fillId="25" borderId="35" xfId="59" applyFont="1" applyFill="1" applyBorder="1" applyAlignment="1">
      <alignment vertical="center"/>
    </xf>
    <xf numFmtId="168" fontId="3" fillId="0" borderId="120" xfId="63" applyNumberFormat="1" applyFont="1" applyBorder="1"/>
    <xf numFmtId="3" fontId="3" fillId="0" borderId="56" xfId="63" applyNumberFormat="1" applyFont="1" applyBorder="1" applyProtection="1">
      <protection locked="0"/>
    </xf>
    <xf numFmtId="168" fontId="3" fillId="0" borderId="29" xfId="63" applyNumberFormat="1" applyFont="1" applyBorder="1"/>
    <xf numFmtId="3" fontId="3" fillId="0" borderId="65" xfId="63" applyNumberFormat="1" applyFont="1" applyBorder="1" applyProtection="1">
      <protection locked="0"/>
    </xf>
    <xf numFmtId="3" fontId="3" fillId="0" borderId="77" xfId="67" applyNumberFormat="1" applyFont="1" applyBorder="1" applyProtection="1">
      <protection locked="0"/>
    </xf>
    <xf numFmtId="168" fontId="3" fillId="24" borderId="120" xfId="67" applyNumberFormat="1" applyFont="1" applyFill="1" applyBorder="1"/>
    <xf numFmtId="168" fontId="3" fillId="24" borderId="121" xfId="67" applyNumberFormat="1" applyFont="1" applyFill="1" applyBorder="1"/>
    <xf numFmtId="168" fontId="0" fillId="0" borderId="122" xfId="0" applyNumberFormat="1" applyBorder="1"/>
    <xf numFmtId="168" fontId="3" fillId="0" borderId="104" xfId="63" applyNumberFormat="1" applyFont="1" applyBorder="1"/>
    <xf numFmtId="168" fontId="14" fillId="24" borderId="109" xfId="64" applyNumberFormat="1" applyFont="1" applyFill="1" applyBorder="1"/>
    <xf numFmtId="168" fontId="3" fillId="24" borderId="78" xfId="68" applyNumberFormat="1" applyFont="1" applyFill="1" applyBorder="1"/>
    <xf numFmtId="0" fontId="39" fillId="0" borderId="90" xfId="68" applyFont="1" applyBorder="1" applyAlignment="1">
      <alignment horizontal="center"/>
    </xf>
    <xf numFmtId="168" fontId="3" fillId="24" borderId="76" xfId="68" applyNumberFormat="1" applyFont="1" applyFill="1" applyBorder="1"/>
    <xf numFmtId="164" fontId="9" fillId="0" borderId="0" xfId="59" applyFont="1" applyAlignment="1" applyProtection="1">
      <alignment vertical="center"/>
      <protection locked="0"/>
    </xf>
    <xf numFmtId="164" fontId="24" fillId="24" borderId="0" xfId="59" applyFont="1" applyFill="1" applyAlignment="1">
      <alignment vertical="center"/>
    </xf>
    <xf numFmtId="0" fontId="0" fillId="24" borderId="0" xfId="0" applyFill="1"/>
    <xf numFmtId="164" fontId="63" fillId="24" borderId="0" xfId="59" applyFont="1" applyFill="1" applyAlignment="1">
      <alignment vertical="center"/>
    </xf>
    <xf numFmtId="164" fontId="9" fillId="24" borderId="0" xfId="59" applyFont="1" applyFill="1" applyAlignment="1">
      <alignment vertical="center"/>
    </xf>
    <xf numFmtId="164" fontId="9" fillId="24" borderId="0" xfId="59" applyFont="1" applyFill="1" applyAlignment="1">
      <alignment horizontal="left" vertical="center"/>
    </xf>
    <xf numFmtId="164" fontId="23" fillId="24" borderId="0" xfId="59" applyFont="1" applyFill="1" applyAlignment="1">
      <alignment horizontal="left" vertical="center"/>
    </xf>
    <xf numFmtId="164" fontId="23" fillId="24" borderId="0" xfId="59" applyFont="1" applyFill="1" applyAlignment="1">
      <alignment vertical="center"/>
    </xf>
    <xf numFmtId="164" fontId="56" fillId="24" borderId="111" xfId="59" applyFont="1" applyFill="1" applyBorder="1" applyAlignment="1">
      <alignment vertical="center"/>
    </xf>
    <xf numFmtId="164" fontId="9" fillId="0" borderId="0" xfId="59" applyFont="1" applyAlignment="1">
      <alignment vertical="center"/>
    </xf>
    <xf numFmtId="164" fontId="41" fillId="0" borderId="0" xfId="59" applyAlignment="1" applyProtection="1">
      <alignment vertical="center"/>
      <protection locked="0"/>
    </xf>
    <xf numFmtId="164" fontId="23" fillId="26" borderId="35" xfId="59" applyFont="1" applyFill="1" applyBorder="1" applyAlignment="1">
      <alignment horizontal="center" vertical="center"/>
    </xf>
    <xf numFmtId="0" fontId="23" fillId="24" borderId="0" xfId="0" applyFont="1" applyFill="1"/>
    <xf numFmtId="1" fontId="9" fillId="25" borderId="35" xfId="59" applyNumberFormat="1" applyFont="1" applyFill="1" applyBorder="1" applyAlignment="1" applyProtection="1">
      <alignment vertical="center"/>
      <protection locked="0"/>
    </xf>
    <xf numFmtId="164" fontId="23" fillId="24" borderId="0" xfId="59" applyFont="1" applyFill="1" applyAlignment="1">
      <alignment horizontal="center" vertical="center"/>
    </xf>
    <xf numFmtId="0" fontId="0" fillId="24" borderId="0" xfId="0" applyFill="1" applyAlignment="1">
      <alignment vertical="center"/>
    </xf>
    <xf numFmtId="49" fontId="24" fillId="24" borderId="23" xfId="55" applyNumberFormat="1" applyFont="1" applyFill="1" applyBorder="1" applyAlignment="1" applyProtection="1">
      <alignment horizontal="left" vertical="center"/>
      <protection locked="0"/>
    </xf>
    <xf numFmtId="49" fontId="24" fillId="24" borderId="0" xfId="55" applyNumberFormat="1" applyFont="1" applyFill="1" applyAlignment="1" applyProtection="1">
      <alignment horizontal="left" vertical="center"/>
      <protection locked="0"/>
    </xf>
    <xf numFmtId="1" fontId="41" fillId="0" borderId="0" xfId="59" applyNumberFormat="1" applyAlignment="1">
      <alignment vertical="center"/>
    </xf>
    <xf numFmtId="0" fontId="15" fillId="0" borderId="0" xfId="61" applyAlignment="1" applyProtection="1">
      <alignment vertical="center"/>
      <protection locked="0"/>
    </xf>
    <xf numFmtId="0" fontId="9" fillId="24" borderId="0" xfId="0" applyFont="1" applyFill="1"/>
    <xf numFmtId="1" fontId="9" fillId="25" borderId="35" xfId="0" applyNumberFormat="1" applyFont="1" applyFill="1" applyBorder="1" applyAlignment="1" applyProtection="1">
      <alignment vertical="center"/>
      <protection locked="0"/>
    </xf>
    <xf numFmtId="2" fontId="9" fillId="25" borderId="35" xfId="59" applyNumberFormat="1" applyFont="1" applyFill="1" applyBorder="1" applyAlignment="1" applyProtection="1">
      <alignment vertical="center"/>
      <protection locked="0"/>
    </xf>
    <xf numFmtId="0" fontId="69" fillId="24" borderId="0" xfId="0" applyFont="1" applyFill="1" applyAlignment="1">
      <alignment horizontal="center"/>
    </xf>
    <xf numFmtId="0" fontId="70" fillId="24" borderId="0" xfId="0" applyFont="1" applyFill="1" applyAlignment="1">
      <alignment horizontal="center"/>
    </xf>
    <xf numFmtId="167" fontId="0" fillId="24" borderId="0" xfId="0" applyNumberFormat="1" applyFill="1"/>
    <xf numFmtId="0" fontId="71" fillId="24" borderId="0" xfId="0" applyFont="1" applyFill="1"/>
    <xf numFmtId="0" fontId="65"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78" xfId="0" applyFont="1" applyFill="1" applyBorder="1" applyAlignment="1">
      <alignment horizontal="center" wrapText="1"/>
    </xf>
    <xf numFmtId="0" fontId="28" fillId="24" borderId="76" xfId="0" applyFont="1" applyFill="1" applyBorder="1" applyAlignment="1">
      <alignment horizontal="center"/>
    </xf>
    <xf numFmtId="0" fontId="19" fillId="24" borderId="61" xfId="0" applyFont="1" applyFill="1" applyBorder="1" applyAlignment="1">
      <alignment horizontal="left"/>
    </xf>
    <xf numFmtId="0" fontId="28" fillId="24" borderId="56" xfId="0" applyFont="1" applyFill="1" applyBorder="1" applyAlignment="1">
      <alignment horizontal="right"/>
    </xf>
    <xf numFmtId="164" fontId="22" fillId="0" borderId="0" xfId="59" applyFont="1" applyAlignment="1">
      <alignment horizontal="center" vertical="center"/>
    </xf>
    <xf numFmtId="3" fontId="0" fillId="0" borderId="125" xfId="0" applyNumberFormat="1" applyBorder="1" applyProtection="1">
      <protection locked="0"/>
    </xf>
    <xf numFmtId="3" fontId="0" fillId="0" borderId="68" xfId="0" applyNumberFormat="1" applyBorder="1" applyProtection="1">
      <protection locked="0"/>
    </xf>
    <xf numFmtId="3" fontId="0" fillId="0" borderId="126" xfId="0" applyNumberFormat="1" applyBorder="1" applyProtection="1">
      <protection locked="0"/>
    </xf>
    <xf numFmtId="164" fontId="73" fillId="24" borderId="0" xfId="59" applyFont="1" applyFill="1" applyAlignment="1">
      <alignment vertical="center"/>
    </xf>
    <xf numFmtId="1" fontId="0" fillId="24" borderId="0" xfId="0" applyNumberFormat="1" applyFill="1"/>
    <xf numFmtId="164" fontId="41" fillId="24" borderId="0" xfId="59" applyFill="1" applyAlignment="1">
      <alignment vertical="center"/>
    </xf>
    <xf numFmtId="0" fontId="15" fillId="24" borderId="0" xfId="61" applyFill="1" applyAlignment="1">
      <alignment vertical="center"/>
    </xf>
    <xf numFmtId="164" fontId="64" fillId="24" borderId="0" xfId="59" applyFont="1" applyFill="1" applyAlignment="1">
      <alignment vertical="center"/>
    </xf>
    <xf numFmtId="164" fontId="41" fillId="24" borderId="0" xfId="59" applyFill="1" applyAlignment="1" applyProtection="1">
      <alignment vertical="center"/>
      <protection locked="0"/>
    </xf>
    <xf numFmtId="1" fontId="41" fillId="0" borderId="0" xfId="59" applyNumberFormat="1" applyAlignment="1" applyProtection="1">
      <alignment vertical="center"/>
      <protection locked="0"/>
    </xf>
    <xf numFmtId="1" fontId="24" fillId="25" borderId="35" xfId="59" applyNumberFormat="1" applyFont="1" applyFill="1" applyBorder="1" applyAlignment="1" applyProtection="1">
      <alignment vertical="center"/>
      <protection locked="0"/>
    </xf>
    <xf numFmtId="3" fontId="19" fillId="24" borderId="35" xfId="0" applyNumberFormat="1" applyFont="1" applyFill="1" applyBorder="1" applyProtection="1">
      <protection locked="0"/>
    </xf>
    <xf numFmtId="3" fontId="19" fillId="24" borderId="78" xfId="0" applyNumberFormat="1" applyFont="1" applyFill="1" applyBorder="1" applyProtection="1">
      <protection locked="0"/>
    </xf>
    <xf numFmtId="3" fontId="19" fillId="24" borderId="76" xfId="0" applyNumberFormat="1" applyFont="1" applyFill="1" applyBorder="1" applyProtection="1">
      <protection locked="0"/>
    </xf>
    <xf numFmtId="3" fontId="19" fillId="24" borderId="78" xfId="0" applyNumberFormat="1" applyFont="1" applyFill="1" applyBorder="1" applyAlignment="1" applyProtection="1">
      <alignment horizontal="right"/>
      <protection locked="0"/>
    </xf>
    <xf numFmtId="3" fontId="19" fillId="24" borderId="51" xfId="0" applyNumberFormat="1" applyFont="1" applyFill="1" applyBorder="1" applyProtection="1">
      <protection locked="0"/>
    </xf>
    <xf numFmtId="3" fontId="19" fillId="24" borderId="127" xfId="0" applyNumberFormat="1" applyFont="1" applyFill="1" applyBorder="1" applyProtection="1">
      <protection locked="0"/>
    </xf>
    <xf numFmtId="3" fontId="19" fillId="24" borderId="128" xfId="0" applyNumberFormat="1" applyFont="1" applyFill="1" applyBorder="1" applyProtection="1">
      <protection locked="0"/>
    </xf>
    <xf numFmtId="168" fontId="19" fillId="24" borderId="65" xfId="0" applyNumberFormat="1" applyFont="1" applyFill="1" applyBorder="1" applyAlignment="1">
      <alignment horizontal="right"/>
    </xf>
    <xf numFmtId="168" fontId="19" fillId="24" borderId="50" xfId="0" applyNumberFormat="1" applyFont="1" applyFill="1" applyBorder="1" applyAlignment="1">
      <alignment horizontal="right"/>
    </xf>
    <xf numFmtId="168" fontId="19" fillId="24" borderId="47" xfId="0" applyNumberFormat="1" applyFont="1" applyFill="1" applyBorder="1" applyAlignment="1">
      <alignment horizontal="right"/>
    </xf>
    <xf numFmtId="3" fontId="3" fillId="0" borderId="97" xfId="64" applyNumberFormat="1" applyFont="1" applyBorder="1" applyProtection="1">
      <protection locked="0"/>
    </xf>
    <xf numFmtId="3" fontId="0" fillId="0" borderId="98" xfId="0" applyNumberFormat="1" applyBorder="1" applyProtection="1">
      <protection locked="0"/>
    </xf>
    <xf numFmtId="3" fontId="3" fillId="0" borderId="47" xfId="64" applyNumberFormat="1" applyFont="1" applyBorder="1" applyProtection="1">
      <protection locked="0"/>
    </xf>
    <xf numFmtId="3" fontId="0" fillId="0" borderId="78" xfId="0" applyNumberFormat="1" applyBorder="1" applyProtection="1">
      <protection locked="0"/>
    </xf>
    <xf numFmtId="3" fontId="0" fillId="0" borderId="85" xfId="0" applyNumberFormat="1" applyBorder="1" applyProtection="1">
      <protection locked="0"/>
    </xf>
    <xf numFmtId="168" fontId="0" fillId="0" borderId="102" xfId="0" applyNumberFormat="1" applyBorder="1"/>
    <xf numFmtId="0" fontId="28" fillId="0" borderId="0" xfId="0" applyFont="1" applyAlignment="1">
      <alignment horizontal="left"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1" fillId="0" borderId="35" xfId="0" applyFont="1" applyBorder="1" applyAlignment="1">
      <alignment horizontal="center" vertical="center" wrapText="1"/>
    </xf>
    <xf numFmtId="0" fontId="96" fillId="0" borderId="35" xfId="0" applyFont="1" applyBorder="1" applyAlignment="1">
      <alignment horizontal="center" vertical="center" wrapText="1"/>
    </xf>
    <xf numFmtId="170" fontId="3" fillId="0" borderId="35" xfId="0" applyNumberFormat="1" applyFont="1" applyBorder="1" applyAlignment="1">
      <alignment horizontal="center"/>
    </xf>
    <xf numFmtId="170" fontId="3" fillId="0" borderId="35" xfId="32" applyNumberFormat="1" applyFont="1" applyBorder="1" applyAlignment="1"/>
    <xf numFmtId="169" fontId="3" fillId="0" borderId="35" xfId="0" applyNumberFormat="1" applyFont="1" applyBorder="1"/>
    <xf numFmtId="169" fontId="6" fillId="0" borderId="35" xfId="0" applyNumberFormat="1" applyFont="1" applyBorder="1"/>
    <xf numFmtId="169" fontId="97" fillId="0" borderId="35" xfId="0" applyNumberFormat="1" applyFont="1" applyBorder="1"/>
    <xf numFmtId="164" fontId="52" fillId="24" borderId="0" xfId="59" applyFont="1" applyFill="1" applyAlignment="1">
      <alignment vertical="center"/>
    </xf>
    <xf numFmtId="164" fontId="15" fillId="24" borderId="0" xfId="59" applyFont="1" applyFill="1" applyAlignment="1">
      <alignment vertical="center"/>
    </xf>
    <xf numFmtId="164" fontId="52" fillId="24" borderId="111" xfId="59" applyFont="1" applyFill="1" applyBorder="1" applyAlignment="1">
      <alignment vertical="center"/>
    </xf>
    <xf numFmtId="164" fontId="15" fillId="24" borderId="111" xfId="59" applyFont="1" applyFill="1" applyBorder="1" applyAlignment="1">
      <alignment vertical="center"/>
    </xf>
    <xf numFmtId="164" fontId="15" fillId="24" borderId="0" xfId="59" applyFont="1" applyFill="1" applyAlignment="1">
      <alignment horizontal="left" vertical="center"/>
    </xf>
    <xf numFmtId="164" fontId="52" fillId="24" borderId="77" xfId="59" applyFont="1" applyFill="1" applyBorder="1" applyAlignment="1">
      <alignment vertical="center"/>
    </xf>
    <xf numFmtId="164" fontId="15" fillId="24" borderId="77" xfId="59" applyFont="1" applyFill="1" applyBorder="1" applyAlignment="1">
      <alignment vertical="center"/>
    </xf>
    <xf numFmtId="164" fontId="15" fillId="24" borderId="0" xfId="59" applyFont="1" applyFill="1" applyAlignment="1">
      <alignment vertical="top"/>
    </xf>
    <xf numFmtId="164" fontId="15" fillId="25" borderId="35" xfId="59" applyFont="1" applyFill="1" applyBorder="1" applyAlignment="1">
      <alignment vertical="center"/>
    </xf>
    <xf numFmtId="0" fontId="18" fillId="0" borderId="129" xfId="68" applyFont="1" applyBorder="1" applyAlignment="1">
      <alignment horizontal="centerContinuous" vertical="center"/>
    </xf>
    <xf numFmtId="168" fontId="3" fillId="24" borderId="120" xfId="68" applyNumberFormat="1" applyFont="1" applyFill="1" applyBorder="1"/>
    <xf numFmtId="0" fontId="18" fillId="0" borderId="130" xfId="68" applyFont="1" applyBorder="1" applyAlignment="1">
      <alignment horizontal="centerContinuous" vertical="center"/>
    </xf>
    <xf numFmtId="0" fontId="39" fillId="0" borderId="32" xfId="68" applyFont="1" applyBorder="1" applyAlignment="1">
      <alignment horizontal="center"/>
    </xf>
    <xf numFmtId="3" fontId="3" fillId="0" borderId="108" xfId="68" applyNumberFormat="1" applyFont="1" applyBorder="1" applyProtection="1">
      <protection locked="0"/>
    </xf>
    <xf numFmtId="168" fontId="3" fillId="24" borderId="49" xfId="68" applyNumberFormat="1" applyFont="1" applyFill="1" applyBorder="1"/>
    <xf numFmtId="0" fontId="39" fillId="0" borderId="131" xfId="68" applyFont="1" applyBorder="1" applyAlignment="1">
      <alignment horizontal="center"/>
    </xf>
    <xf numFmtId="0" fontId="20" fillId="0" borderId="80" xfId="63" applyFont="1" applyBorder="1" applyAlignment="1">
      <alignment horizontal="center"/>
    </xf>
    <xf numFmtId="0" fontId="20" fillId="0" borderId="132" xfId="63" applyFont="1" applyBorder="1" applyAlignment="1">
      <alignment horizontal="center"/>
    </xf>
    <xf numFmtId="0" fontId="20" fillId="0" borderId="133" xfId="63" applyFont="1" applyBorder="1" applyAlignment="1">
      <alignment horizontal="center"/>
    </xf>
    <xf numFmtId="0" fontId="20" fillId="0" borderId="80" xfId="64" applyFont="1" applyBorder="1" applyAlignment="1">
      <alignment horizontal="center"/>
    </xf>
    <xf numFmtId="0" fontId="20" fillId="0" borderId="132" xfId="64" applyFont="1" applyBorder="1" applyAlignment="1">
      <alignment horizontal="center"/>
    </xf>
    <xf numFmtId="0" fontId="20" fillId="0" borderId="133" xfId="64" applyFont="1" applyBorder="1" applyAlignment="1">
      <alignment horizontal="center"/>
    </xf>
    <xf numFmtId="0" fontId="18" fillId="0" borderId="112" xfId="0" applyFont="1" applyBorder="1" applyAlignment="1">
      <alignment horizontal="center" vertical="center" wrapText="1"/>
    </xf>
    <xf numFmtId="164" fontId="100" fillId="24" borderId="0" xfId="59" applyFont="1" applyFill="1" applyAlignment="1">
      <alignment vertical="center"/>
    </xf>
    <xf numFmtId="49" fontId="15" fillId="25" borderId="61" xfId="59" applyNumberFormat="1" applyFont="1" applyFill="1" applyBorder="1" applyAlignment="1" applyProtection="1">
      <alignment horizontal="left" vertical="center"/>
      <protection locked="0"/>
    </xf>
    <xf numFmtId="49" fontId="15" fillId="25" borderId="35" xfId="59" applyNumberFormat="1" applyFont="1" applyFill="1" applyBorder="1" applyAlignment="1" applyProtection="1">
      <alignment horizontal="left" vertical="center"/>
      <protection locked="0"/>
    </xf>
    <xf numFmtId="49" fontId="15" fillId="25" borderId="50" xfId="55" applyNumberFormat="1" applyFont="1" applyFill="1" applyBorder="1" applyAlignment="1" applyProtection="1">
      <alignment horizontal="left" vertical="center"/>
      <protection locked="0"/>
    </xf>
    <xf numFmtId="49" fontId="15" fillId="25" borderId="61" xfId="0" applyNumberFormat="1" applyFont="1" applyFill="1" applyBorder="1" applyAlignment="1" applyProtection="1">
      <alignment horizontal="left" vertical="center"/>
      <protection locked="0"/>
    </xf>
    <xf numFmtId="49" fontId="15" fillId="25" borderId="35" xfId="55" applyNumberFormat="1" applyFont="1" applyFill="1" applyBorder="1" applyAlignment="1" applyProtection="1">
      <alignment horizontal="left" vertical="center"/>
      <protection locked="0"/>
    </xf>
    <xf numFmtId="49" fontId="8" fillId="25" borderId="58" xfId="22" applyNumberFormat="1" applyFill="1" applyBorder="1" applyAlignment="1" applyProtection="1">
      <alignment horizontal="left" vertical="center"/>
      <protection locked="0"/>
    </xf>
    <xf numFmtId="49" fontId="15" fillId="25" borderId="35" xfId="0" applyNumberFormat="1" applyFont="1" applyFill="1" applyBorder="1" applyAlignment="1" applyProtection="1">
      <alignment horizontal="left"/>
      <protection locked="0"/>
    </xf>
    <xf numFmtId="164" fontId="9" fillId="24" borderId="0" xfId="59" applyFont="1" applyFill="1" applyAlignment="1">
      <alignment vertical="center" wrapText="1"/>
    </xf>
    <xf numFmtId="0" fontId="13" fillId="0" borderId="69" xfId="0" applyFont="1" applyBorder="1" applyAlignment="1">
      <alignment horizontal="center" vertical="center" wrapText="1"/>
    </xf>
    <xf numFmtId="0" fontId="10" fillId="0" borderId="69" xfId="0" applyFont="1" applyBorder="1" applyAlignment="1">
      <alignment horizontal="center" wrapText="1"/>
    </xf>
    <xf numFmtId="0" fontId="3" fillId="0" borderId="69" xfId="0" applyFont="1" applyBorder="1" applyAlignment="1">
      <alignment horizontal="center"/>
    </xf>
    <xf numFmtId="0" fontId="3" fillId="0" borderId="134" xfId="0" applyFont="1" applyBorder="1" applyAlignment="1">
      <alignment horizontal="left"/>
    </xf>
    <xf numFmtId="3" fontId="3" fillId="24" borderId="51" xfId="0" applyNumberFormat="1" applyFont="1" applyFill="1" applyBorder="1"/>
    <xf numFmtId="0" fontId="3" fillId="0" borderId="135" xfId="0" applyFont="1" applyBorder="1" applyAlignment="1">
      <alignment horizontal="center"/>
    </xf>
    <xf numFmtId="0" fontId="3" fillId="0" borderId="103" xfId="68" applyFont="1" applyBorder="1" applyAlignment="1">
      <alignment horizontal="center"/>
    </xf>
    <xf numFmtId="0" fontId="20" fillId="0" borderId="112" xfId="0" applyFont="1" applyBorder="1" applyAlignment="1">
      <alignment horizontal="center" vertical="center" wrapText="1"/>
    </xf>
    <xf numFmtId="164" fontId="23" fillId="24" borderId="0" xfId="59" applyFont="1" applyFill="1" applyAlignment="1">
      <alignment horizontal="left" vertical="center" wrapText="1"/>
    </xf>
    <xf numFmtId="0" fontId="11" fillId="0" borderId="35" xfId="0" applyFont="1" applyBorder="1" applyAlignment="1">
      <alignment horizontal="center" vertical="center" wrapText="1"/>
    </xf>
    <xf numFmtId="0" fontId="3" fillId="0" borderId="44" xfId="0" applyFont="1" applyBorder="1" applyAlignment="1">
      <alignment horizontal="centerContinuous" vertical="center" wrapText="1"/>
    </xf>
    <xf numFmtId="0" fontId="36" fillId="0" borderId="35" xfId="0" applyFont="1" applyBorder="1"/>
    <xf numFmtId="0" fontId="142" fillId="0" borderId="35" xfId="0" applyFont="1" applyBorder="1"/>
    <xf numFmtId="164" fontId="52" fillId="30" borderId="0" xfId="59" applyFont="1" applyFill="1" applyAlignment="1">
      <alignment vertical="center"/>
    </xf>
    <xf numFmtId="164" fontId="60" fillId="30" borderId="0" xfId="59" applyFont="1" applyFill="1" applyAlignment="1">
      <alignment vertical="center"/>
    </xf>
    <xf numFmtId="164" fontId="60" fillId="31" borderId="35" xfId="59" applyFont="1" applyFill="1" applyBorder="1" applyAlignment="1">
      <alignment vertical="center"/>
    </xf>
    <xf numFmtId="1" fontId="9" fillId="31" borderId="35" xfId="59" applyNumberFormat="1" applyFont="1" applyFill="1" applyBorder="1" applyAlignment="1">
      <alignment vertical="center"/>
    </xf>
    <xf numFmtId="1" fontId="9" fillId="30" borderId="0" xfId="59" applyNumberFormat="1" applyFont="1" applyFill="1" applyAlignment="1">
      <alignment vertical="center"/>
    </xf>
    <xf numFmtId="0" fontId="10" fillId="0" borderId="93"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3" fillId="0" borderId="54" xfId="0" applyFont="1" applyBorder="1" applyAlignment="1">
      <alignment horizontal="center"/>
    </xf>
    <xf numFmtId="0" fontId="3" fillId="0" borderId="40" xfId="0" applyFont="1" applyBorder="1" applyAlignment="1">
      <alignment horizontal="justify" wrapText="1"/>
    </xf>
    <xf numFmtId="0" fontId="3" fillId="0" borderId="48" xfId="0" applyFont="1" applyBorder="1" applyAlignment="1">
      <alignment horizontal="justify" wrapText="1"/>
    </xf>
    <xf numFmtId="164" fontId="60" fillId="24" borderId="123" xfId="59" applyFont="1" applyFill="1" applyBorder="1" applyAlignment="1">
      <alignment horizontal="left" vertical="center"/>
    </xf>
    <xf numFmtId="164" fontId="104" fillId="24" borderId="0" xfId="59" applyFont="1" applyFill="1" applyAlignment="1">
      <alignment vertical="center"/>
    </xf>
    <xf numFmtId="0" fontId="3" fillId="0" borderId="134" xfId="0" applyFont="1" applyBorder="1" applyAlignment="1">
      <alignment horizontal="justify" wrapText="1"/>
    </xf>
    <xf numFmtId="164" fontId="23" fillId="0" borderId="0" xfId="59" applyFont="1" applyAlignment="1">
      <alignment vertical="center" wrapText="1"/>
    </xf>
    <xf numFmtId="0" fontId="9" fillId="0" borderId="0" xfId="57" applyFont="1" applyAlignment="1">
      <alignment vertical="center"/>
    </xf>
    <xf numFmtId="164" fontId="9" fillId="0" borderId="0" xfId="59" applyFont="1" applyAlignment="1">
      <alignment horizontal="right" vertical="center"/>
    </xf>
    <xf numFmtId="164" fontId="93" fillId="0" borderId="0" xfId="59" applyFont="1" applyAlignment="1">
      <alignment horizontal="left" vertical="center"/>
    </xf>
    <xf numFmtId="164" fontId="93" fillId="0" borderId="0" xfId="59" applyFont="1" applyAlignment="1">
      <alignment horizontal="right" vertical="center"/>
    </xf>
    <xf numFmtId="164" fontId="93" fillId="0" borderId="0" xfId="59" applyFont="1" applyAlignment="1">
      <alignment vertical="center"/>
    </xf>
    <xf numFmtId="0" fontId="3" fillId="0" borderId="77" xfId="0" applyFont="1" applyBorder="1" applyAlignment="1">
      <alignment horizontal="centerContinuous" vertical="center"/>
    </xf>
    <xf numFmtId="0" fontId="3" fillId="0" borderId="84" xfId="0" applyFont="1" applyBorder="1" applyAlignment="1">
      <alignment horizontal="centerContinuous" vertical="center"/>
    </xf>
    <xf numFmtId="1" fontId="15" fillId="26" borderId="35" xfId="59" applyNumberFormat="1" applyFont="1" applyFill="1" applyBorder="1" applyAlignment="1">
      <alignment vertical="center"/>
    </xf>
    <xf numFmtId="164" fontId="61" fillId="0" borderId="77" xfId="59" applyFont="1" applyBorder="1" applyAlignment="1">
      <alignment vertical="center" wrapText="1"/>
    </xf>
    <xf numFmtId="164" fontId="105" fillId="0" borderId="77" xfId="59" applyFont="1" applyBorder="1" applyAlignment="1">
      <alignment vertical="center" wrapText="1"/>
    </xf>
    <xf numFmtId="0" fontId="10" fillId="0" borderId="59" xfId="0" applyFont="1" applyBorder="1" applyAlignment="1">
      <alignment horizontal="center" vertical="center" wrapText="1"/>
    </xf>
    <xf numFmtId="0" fontId="6" fillId="0" borderId="69" xfId="0" applyFont="1" applyBorder="1" applyAlignment="1">
      <alignment horizontal="center" wrapText="1"/>
    </xf>
    <xf numFmtId="0" fontId="6" fillId="0" borderId="101" xfId="0" applyFont="1" applyBorder="1" applyAlignment="1">
      <alignment horizontal="center" wrapText="1"/>
    </xf>
    <xf numFmtId="0" fontId="6" fillId="0" borderId="135" xfId="0" applyFont="1" applyBorder="1" applyAlignment="1">
      <alignment horizontal="center" wrapText="1"/>
    </xf>
    <xf numFmtId="164" fontId="105" fillId="0" borderId="129" xfId="59" applyFont="1" applyBorder="1" applyAlignment="1">
      <alignment vertical="center" wrapText="1"/>
    </xf>
    <xf numFmtId="3" fontId="14" fillId="0" borderId="78" xfId="64" applyNumberFormat="1" applyFont="1" applyBorder="1" applyProtection="1">
      <protection locked="0"/>
    </xf>
    <xf numFmtId="3" fontId="14" fillId="0" borderId="76" xfId="64" applyNumberFormat="1" applyFont="1" applyBorder="1" applyProtection="1">
      <protection locked="0"/>
    </xf>
    <xf numFmtId="3" fontId="14" fillId="0" borderId="139" xfId="64" applyNumberFormat="1" applyFont="1" applyBorder="1" applyProtection="1">
      <protection locked="0"/>
    </xf>
    <xf numFmtId="3" fontId="14" fillId="0" borderId="58" xfId="64" applyNumberFormat="1" applyFont="1" applyBorder="1" applyProtection="1">
      <protection locked="0"/>
    </xf>
    <xf numFmtId="3" fontId="3" fillId="0" borderId="35" xfId="0" applyNumberFormat="1" applyFont="1" applyBorder="1" applyAlignment="1">
      <alignment horizontal="center"/>
    </xf>
    <xf numFmtId="3" fontId="3" fillId="0" borderId="54" xfId="0" applyNumberFormat="1" applyFont="1" applyBorder="1" applyAlignment="1">
      <alignment horizontal="center"/>
    </xf>
    <xf numFmtId="3" fontId="14" fillId="0" borderId="35" xfId="32" applyNumberFormat="1" applyFont="1" applyBorder="1" applyAlignment="1"/>
    <xf numFmtId="0" fontId="143" fillId="0" borderId="0" xfId="0" applyFont="1" applyAlignment="1">
      <alignment horizontal="left" vertical="top"/>
    </xf>
    <xf numFmtId="49" fontId="15" fillId="0" borderId="35" xfId="59" applyNumberFormat="1" applyFont="1" applyBorder="1" applyAlignment="1" applyProtection="1">
      <alignment horizontal="left" vertical="center"/>
      <protection locked="0"/>
    </xf>
    <xf numFmtId="49" fontId="8" fillId="0" borderId="58" xfId="22" applyNumberFormat="1" applyFill="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0" fontId="3" fillId="0" borderId="35" xfId="0" applyFont="1" applyBorder="1" applyAlignment="1">
      <alignment horizontal="justify" vertical="center" wrapText="1"/>
    </xf>
    <xf numFmtId="0" fontId="6" fillId="32" borderId="71" xfId="0" applyFont="1" applyFill="1" applyBorder="1" applyAlignment="1">
      <alignment horizontal="center" vertical="center"/>
    </xf>
    <xf numFmtId="0" fontId="13" fillId="32" borderId="72" xfId="0" applyFont="1" applyFill="1" applyBorder="1" applyAlignment="1">
      <alignment horizontal="center" vertical="center" wrapText="1"/>
    </xf>
    <xf numFmtId="0" fontId="6" fillId="32" borderId="73" xfId="0" applyFont="1" applyFill="1" applyBorder="1" applyAlignment="1">
      <alignment horizontal="center" vertical="center" wrapText="1"/>
    </xf>
    <xf numFmtId="0" fontId="23" fillId="0" borderId="71" xfId="0" applyFont="1" applyBorder="1" applyAlignment="1">
      <alignment horizontal="center" vertical="center" wrapText="1"/>
    </xf>
    <xf numFmtId="3" fontId="23" fillId="0" borderId="72" xfId="0" applyNumberFormat="1" applyFont="1" applyBorder="1" applyAlignment="1">
      <alignment vertical="center"/>
    </xf>
    <xf numFmtId="0" fontId="0" fillId="0" borderId="115" xfId="0" applyBorder="1"/>
    <xf numFmtId="0" fontId="0" fillId="0" borderId="119" xfId="0" applyBorder="1"/>
    <xf numFmtId="0" fontId="9" fillId="32" borderId="73" xfId="0" applyFont="1" applyFill="1" applyBorder="1" applyAlignment="1">
      <alignment horizontal="center" vertical="center" wrapText="1"/>
    </xf>
    <xf numFmtId="0" fontId="9" fillId="32" borderId="73" xfId="0" applyFont="1" applyFill="1" applyBorder="1" applyAlignment="1">
      <alignment horizontal="center" vertical="center"/>
    </xf>
    <xf numFmtId="0" fontId="144" fillId="0" borderId="0" xfId="0" applyFont="1"/>
    <xf numFmtId="4" fontId="3" fillId="0" borderId="48" xfId="0" applyNumberFormat="1" applyFont="1" applyBorder="1" applyAlignment="1">
      <alignment horizontal="justify"/>
    </xf>
    <xf numFmtId="0" fontId="3" fillId="0" borderId="48" xfId="0" applyFont="1" applyBorder="1" applyAlignment="1">
      <alignment horizontal="justify"/>
    </xf>
    <xf numFmtId="164" fontId="15" fillId="0" borderId="0" xfId="59" applyFont="1" applyAlignment="1">
      <alignment horizontal="left" vertical="center"/>
    </xf>
    <xf numFmtId="164" fontId="15" fillId="0" borderId="0" xfId="59" applyFont="1" applyAlignment="1">
      <alignment vertical="center"/>
    </xf>
    <xf numFmtId="164" fontId="5" fillId="0" borderId="35" xfId="59" applyFont="1" applyBorder="1" applyAlignment="1">
      <alignment horizontal="center" vertical="center"/>
    </xf>
    <xf numFmtId="164" fontId="15" fillId="24" borderId="0" xfId="59" applyFont="1" applyFill="1" applyAlignment="1">
      <alignment vertical="center" wrapText="1"/>
    </xf>
    <xf numFmtId="164" fontId="15" fillId="30" borderId="0" xfId="59" applyFont="1" applyFill="1" applyAlignment="1">
      <alignment vertical="center"/>
    </xf>
    <xf numFmtId="0" fontId="3" fillId="0" borderId="0" xfId="0" applyFont="1" applyAlignment="1">
      <alignment horizontal="center" vertical="top"/>
    </xf>
    <xf numFmtId="0" fontId="39" fillId="0" borderId="0" xfId="0" applyFont="1" applyAlignment="1">
      <alignment horizontal="center" vertical="top"/>
    </xf>
    <xf numFmtId="168" fontId="3" fillId="33" borderId="118" xfId="0" applyNumberFormat="1" applyFont="1" applyFill="1" applyBorder="1"/>
    <xf numFmtId="168" fontId="3" fillId="33" borderId="119" xfId="0" applyNumberFormat="1" applyFont="1" applyFill="1" applyBorder="1"/>
    <xf numFmtId="168" fontId="3" fillId="33" borderId="48" xfId="0" applyNumberFormat="1" applyFont="1" applyFill="1" applyBorder="1"/>
    <xf numFmtId="168" fontId="3" fillId="33" borderId="69" xfId="0" applyNumberFormat="1" applyFont="1" applyFill="1" applyBorder="1"/>
    <xf numFmtId="168" fontId="3" fillId="33" borderId="134" xfId="0" applyNumberFormat="1" applyFont="1" applyFill="1" applyBorder="1"/>
    <xf numFmtId="168" fontId="3" fillId="33" borderId="135" xfId="0" applyNumberFormat="1" applyFont="1" applyFill="1" applyBorder="1"/>
    <xf numFmtId="168" fontId="3" fillId="33" borderId="74" xfId="0" applyNumberFormat="1" applyFont="1" applyFill="1" applyBorder="1"/>
    <xf numFmtId="168" fontId="3" fillId="33" borderId="140" xfId="0" applyNumberFormat="1" applyFont="1" applyFill="1" applyBorder="1"/>
    <xf numFmtId="0" fontId="3" fillId="33" borderId="38" xfId="0" applyFont="1" applyFill="1" applyBorder="1"/>
    <xf numFmtId="0" fontId="3" fillId="33" borderId="36" xfId="0" applyFont="1" applyFill="1" applyBorder="1"/>
    <xf numFmtId="0" fontId="6" fillId="33" borderId="141" xfId="0" applyFont="1" applyFill="1" applyBorder="1" applyAlignment="1">
      <alignment horizontal="centerContinuous" vertical="center" wrapText="1"/>
    </xf>
    <xf numFmtId="0" fontId="6" fillId="33" borderId="44" xfId="0" applyFont="1" applyFill="1" applyBorder="1" applyAlignment="1">
      <alignment horizontal="centerContinuous" vertical="center" wrapText="1"/>
    </xf>
    <xf numFmtId="0" fontId="39" fillId="33" borderId="22" xfId="0" applyFont="1" applyFill="1" applyBorder="1" applyAlignment="1">
      <alignment horizontal="center"/>
    </xf>
    <xf numFmtId="0" fontId="39" fillId="33" borderId="41" xfId="0" applyFont="1" applyFill="1" applyBorder="1" applyAlignment="1">
      <alignment horizontal="center"/>
    </xf>
    <xf numFmtId="0" fontId="145" fillId="0" borderId="0" xfId="0" applyFont="1" applyAlignment="1">
      <alignment horizontal="center" vertical="center"/>
    </xf>
    <xf numFmtId="1" fontId="15" fillId="30" borderId="0" xfId="59" applyNumberFormat="1" applyFont="1" applyFill="1" applyAlignment="1">
      <alignment vertical="center"/>
    </xf>
    <xf numFmtId="1" fontId="0" fillId="0" borderId="0" xfId="0" applyNumberFormat="1"/>
    <xf numFmtId="0" fontId="2" fillId="0" borderId="0" xfId="0" applyFont="1" applyAlignment="1">
      <alignment horizontal="right" vertical="top"/>
    </xf>
    <xf numFmtId="0" fontId="23" fillId="0" borderId="0" xfId="0" applyFont="1" applyAlignment="1">
      <alignment wrapText="1"/>
    </xf>
    <xf numFmtId="0" fontId="15" fillId="0" borderId="118" xfId="0" applyFont="1" applyBorder="1" applyAlignment="1">
      <alignment horizontal="left" vertical="center" wrapText="1"/>
    </xf>
    <xf numFmtId="3" fontId="3" fillId="24" borderId="115" xfId="0" applyNumberFormat="1" applyFont="1" applyFill="1" applyBorder="1" applyAlignment="1">
      <alignment horizontal="center" vertical="center"/>
    </xf>
    <xf numFmtId="0" fontId="15" fillId="0" borderId="48" xfId="0" applyFont="1" applyBorder="1" applyAlignment="1">
      <alignment horizontal="left" vertical="center" wrapText="1"/>
    </xf>
    <xf numFmtId="3" fontId="3" fillId="24" borderId="35" xfId="0" applyNumberFormat="1" applyFont="1" applyFill="1" applyBorder="1" applyAlignment="1">
      <alignment horizontal="center" vertical="center"/>
    </xf>
    <xf numFmtId="0" fontId="15" fillId="0" borderId="134" xfId="0" applyFont="1" applyBorder="1" applyAlignment="1">
      <alignment horizontal="left" vertical="center" wrapText="1"/>
    </xf>
    <xf numFmtId="3" fontId="3" fillId="24" borderId="51" xfId="0" applyNumberFormat="1" applyFont="1" applyFill="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3" fontId="3" fillId="24" borderId="50" xfId="0" applyNumberFormat="1" applyFont="1" applyFill="1" applyBorder="1" applyAlignment="1">
      <alignment horizontal="center" vertical="center"/>
    </xf>
    <xf numFmtId="3" fontId="3" fillId="0" borderId="50"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15" fillId="0" borderId="35" xfId="0" applyNumberFormat="1" applyFont="1" applyBorder="1" applyAlignment="1">
      <alignment vertical="center"/>
    </xf>
    <xf numFmtId="3" fontId="15" fillId="0" borderId="50" xfId="0" applyNumberFormat="1" applyFont="1" applyBorder="1" applyProtection="1">
      <protection locked="0"/>
    </xf>
    <xf numFmtId="3" fontId="15" fillId="0" borderId="35" xfId="0" applyNumberFormat="1" applyFont="1" applyBorder="1" applyProtection="1">
      <protection locked="0"/>
    </xf>
    <xf numFmtId="3" fontId="15" fillId="0" borderId="51" xfId="0" applyNumberFormat="1" applyFont="1" applyBorder="1" applyAlignment="1">
      <alignment vertical="center"/>
    </xf>
    <xf numFmtId="3" fontId="15" fillId="0" borderId="51" xfId="0" applyNumberFormat="1" applyFont="1" applyBorder="1" applyProtection="1">
      <protection locked="0"/>
    </xf>
    <xf numFmtId="0" fontId="6" fillId="32" borderId="72" xfId="0" applyFont="1" applyFill="1" applyBorder="1" applyAlignment="1">
      <alignment horizontal="center" vertical="center" wrapText="1"/>
    </xf>
    <xf numFmtId="167" fontId="41" fillId="24" borderId="123" xfId="59" applyNumberFormat="1" applyFill="1" applyBorder="1" applyAlignment="1">
      <alignment horizontal="left" vertical="center"/>
    </xf>
    <xf numFmtId="167" fontId="41" fillId="24" borderId="124" xfId="59" applyNumberFormat="1" applyFill="1" applyBorder="1" applyAlignment="1">
      <alignment horizontal="left" vertical="center"/>
    </xf>
    <xf numFmtId="164" fontId="41" fillId="24" borderId="123" xfId="59" applyFill="1" applyBorder="1" applyAlignment="1">
      <alignment horizontal="left" vertical="center"/>
    </xf>
    <xf numFmtId="164" fontId="9" fillId="24" borderId="123" xfId="59" applyFont="1" applyFill="1" applyBorder="1" applyAlignment="1">
      <alignment horizontal="left" vertical="center"/>
    </xf>
    <xf numFmtId="0" fontId="0" fillId="24" borderId="123" xfId="0" applyFill="1" applyBorder="1" applyAlignment="1">
      <alignment horizontal="left" vertical="center"/>
    </xf>
    <xf numFmtId="164" fontId="64" fillId="24" borderId="123" xfId="59" applyFont="1" applyFill="1" applyBorder="1" applyAlignment="1">
      <alignment horizontal="left" vertical="center" wrapText="1"/>
    </xf>
    <xf numFmtId="164" fontId="64" fillId="24" borderId="123" xfId="59" applyFont="1" applyFill="1" applyBorder="1" applyAlignment="1">
      <alignment horizontal="left" vertical="center"/>
    </xf>
    <xf numFmtId="0" fontId="60" fillId="30" borderId="123" xfId="0" applyFont="1" applyFill="1" applyBorder="1" applyAlignment="1">
      <alignment horizontal="left" vertical="center"/>
    </xf>
    <xf numFmtId="164" fontId="41" fillId="24" borderId="57" xfId="59" applyFill="1" applyBorder="1" applyAlignment="1">
      <alignment horizontal="left" vertical="center"/>
    </xf>
    <xf numFmtId="164" fontId="41" fillId="24" borderId="0" xfId="59" applyFill="1" applyAlignment="1">
      <alignment horizontal="left" vertical="center"/>
    </xf>
    <xf numFmtId="164" fontId="64" fillId="30" borderId="123" xfId="59" applyFont="1" applyFill="1" applyBorder="1" applyAlignment="1">
      <alignment horizontal="left" vertical="center" wrapText="1"/>
    </xf>
    <xf numFmtId="164" fontId="23" fillId="30" borderId="0" xfId="59" applyFont="1" applyFill="1" applyAlignment="1">
      <alignment horizontal="left" vertical="center" wrapText="1"/>
    </xf>
    <xf numFmtId="164" fontId="15" fillId="30" borderId="0" xfId="59" applyFont="1" applyFill="1" applyAlignment="1">
      <alignment vertical="center" wrapText="1"/>
    </xf>
    <xf numFmtId="164" fontId="60" fillId="24" borderId="23" xfId="59" applyFont="1" applyFill="1" applyBorder="1" applyAlignment="1">
      <alignment horizontal="left" vertical="center"/>
    </xf>
    <xf numFmtId="0" fontId="60" fillId="30" borderId="123" xfId="37" applyFont="1" applyFill="1" applyBorder="1" applyAlignment="1">
      <alignment horizontal="left" vertical="center"/>
    </xf>
    <xf numFmtId="164" fontId="15" fillId="25" borderId="54" xfId="59" applyFont="1" applyFill="1" applyBorder="1" applyAlignment="1">
      <alignment vertical="center"/>
    </xf>
    <xf numFmtId="164" fontId="64" fillId="24" borderId="124" xfId="59" applyFont="1" applyFill="1" applyBorder="1" applyAlignment="1">
      <alignment horizontal="left" vertical="center"/>
    </xf>
    <xf numFmtId="0" fontId="109" fillId="0" borderId="0" xfId="0" applyFont="1" applyAlignment="1">
      <alignment wrapText="1"/>
    </xf>
    <xf numFmtId="0" fontId="0" fillId="0" borderId="0" xfId="0" applyAlignment="1">
      <alignment horizontal="left"/>
    </xf>
    <xf numFmtId="0" fontId="0" fillId="0" borderId="0" xfId="0" applyAlignment="1" applyProtection="1">
      <alignment horizontal="left"/>
      <protection locked="0"/>
    </xf>
    <xf numFmtId="0" fontId="15" fillId="0" borderId="50" xfId="0" applyFont="1" applyBorder="1" applyAlignment="1">
      <alignment horizontal="center"/>
    </xf>
    <xf numFmtId="0" fontId="111" fillId="0" borderId="0" xfId="0" applyFont="1" applyAlignment="1">
      <alignment horizontal="left" vertical="center"/>
    </xf>
    <xf numFmtId="0" fontId="58" fillId="0" borderId="0" xfId="0" applyFont="1" applyAlignment="1">
      <alignment horizontal="center" vertical="center" wrapText="1"/>
    </xf>
    <xf numFmtId="3" fontId="3" fillId="0" borderId="35" xfId="0" quotePrefix="1" applyNumberFormat="1" applyFont="1" applyBorder="1"/>
    <xf numFmtId="0" fontId="3" fillId="0" borderId="39" xfId="0" applyFont="1" applyBorder="1" applyAlignment="1">
      <alignment horizontal="justify"/>
    </xf>
    <xf numFmtId="1" fontId="111" fillId="0" borderId="0" xfId="0" applyNumberFormat="1" applyFont="1" applyAlignment="1">
      <alignment vertical="center"/>
    </xf>
    <xf numFmtId="40" fontId="3" fillId="24" borderId="115" xfId="32" applyFont="1" applyFill="1" applyBorder="1" applyAlignment="1">
      <alignment horizontal="center"/>
    </xf>
    <xf numFmtId="40" fontId="3" fillId="24" borderId="35" xfId="32" applyFont="1" applyFill="1" applyBorder="1" applyAlignment="1">
      <alignment horizontal="center"/>
    </xf>
    <xf numFmtId="40" fontId="3" fillId="24" borderId="51" xfId="32" applyFont="1" applyFill="1" applyBorder="1" applyAlignment="1">
      <alignment horizontal="center"/>
    </xf>
    <xf numFmtId="164" fontId="113" fillId="24" borderId="0" xfId="59" applyFont="1" applyFill="1" applyAlignment="1">
      <alignment vertical="center"/>
    </xf>
    <xf numFmtId="0" fontId="146" fillId="0" borderId="0" xfId="0" applyFont="1"/>
    <xf numFmtId="0" fontId="147" fillId="0" borderId="0" xfId="0" applyFont="1"/>
    <xf numFmtId="0" fontId="146" fillId="0" borderId="0" xfId="63" applyFont="1"/>
    <xf numFmtId="0" fontId="146" fillId="0" borderId="0" xfId="64" applyFont="1"/>
    <xf numFmtId="0" fontId="146" fillId="0" borderId="0" xfId="65" applyFont="1"/>
    <xf numFmtId="0" fontId="146" fillId="0" borderId="0" xfId="66" applyFont="1"/>
    <xf numFmtId="0" fontId="148" fillId="0" borderId="0" xfId="67" applyFont="1"/>
    <xf numFmtId="168" fontId="3" fillId="24" borderId="98" xfId="68" applyNumberFormat="1" applyFont="1" applyFill="1" applyBorder="1"/>
    <xf numFmtId="168" fontId="3" fillId="24" borderId="97" xfId="68" applyNumberFormat="1" applyFont="1" applyFill="1" applyBorder="1"/>
    <xf numFmtId="0" fontId="146" fillId="0" borderId="0" xfId="68" applyFont="1"/>
    <xf numFmtId="0" fontId="6" fillId="34" borderId="46" xfId="63" applyFont="1" applyFill="1" applyBorder="1" applyAlignment="1">
      <alignment horizontal="center"/>
    </xf>
    <xf numFmtId="0" fontId="6" fillId="30" borderId="46" xfId="63" applyFont="1" applyFill="1" applyBorder="1" applyAlignment="1">
      <alignment horizontal="center"/>
    </xf>
    <xf numFmtId="0" fontId="6" fillId="34" borderId="86" xfId="63" applyFont="1" applyFill="1" applyBorder="1" applyAlignment="1">
      <alignment horizontal="center"/>
    </xf>
    <xf numFmtId="3" fontId="15" fillId="24" borderId="35" xfId="0" applyNumberFormat="1" applyFont="1" applyFill="1" applyBorder="1" applyProtection="1">
      <protection locked="0"/>
    </xf>
    <xf numFmtId="0" fontId="5" fillId="0" borderId="71" xfId="0" applyFont="1" applyBorder="1" applyAlignment="1">
      <alignment horizontal="right" vertical="center"/>
    </xf>
    <xf numFmtId="3" fontId="15" fillId="24" borderId="48" xfId="0" applyNumberFormat="1" applyFont="1" applyFill="1" applyBorder="1" applyProtection="1">
      <protection locked="0"/>
    </xf>
    <xf numFmtId="3" fontId="15" fillId="24" borderId="69" xfId="0" applyNumberFormat="1" applyFont="1" applyFill="1" applyBorder="1" applyProtection="1">
      <protection locked="0"/>
    </xf>
    <xf numFmtId="3" fontId="15" fillId="24" borderId="101" xfId="0" applyNumberFormat="1" applyFont="1" applyFill="1" applyBorder="1" applyProtection="1">
      <protection locked="0"/>
    </xf>
    <xf numFmtId="0" fontId="23" fillId="24" borderId="0" xfId="0" applyFont="1" applyFill="1" applyAlignment="1">
      <alignment horizontal="center" vertical="center" wrapText="1"/>
    </xf>
    <xf numFmtId="3" fontId="15" fillId="24" borderId="0" xfId="0" applyNumberFormat="1" applyFont="1" applyFill="1" applyProtection="1">
      <protection locked="0"/>
    </xf>
    <xf numFmtId="171" fontId="15" fillId="0" borderId="0" xfId="32" applyNumberFormat="1" applyFont="1" applyFill="1" applyBorder="1" applyAlignment="1"/>
    <xf numFmtId="0" fontId="114" fillId="0" borderId="48" xfId="0" applyFont="1" applyBorder="1" applyAlignment="1">
      <alignment horizontal="center"/>
    </xf>
    <xf numFmtId="0" fontId="114" fillId="0" borderId="35" xfId="0" applyFont="1" applyBorder="1" applyAlignment="1">
      <alignment horizontal="center"/>
    </xf>
    <xf numFmtId="0" fontId="114" fillId="0" borderId="69" xfId="0" applyFont="1" applyBorder="1" applyAlignment="1">
      <alignment horizontal="center"/>
    </xf>
    <xf numFmtId="0" fontId="114" fillId="0" borderId="0" xfId="0" applyFont="1" applyAlignment="1">
      <alignment horizontal="center"/>
    </xf>
    <xf numFmtId="1" fontId="11" fillId="0" borderId="48"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48" xfId="0" applyFont="1" applyBorder="1" applyAlignment="1">
      <alignment horizontal="center" vertical="center" wrapText="1"/>
    </xf>
    <xf numFmtId="0" fontId="23" fillId="0" borderId="118" xfId="0" applyFont="1" applyBorder="1" applyAlignment="1">
      <alignment horizontal="center" vertical="center"/>
    </xf>
    <xf numFmtId="0" fontId="23" fillId="0" borderId="119" xfId="0" applyFont="1" applyBorder="1" applyAlignment="1">
      <alignment horizontal="center" vertical="center" wrapText="1"/>
    </xf>
    <xf numFmtId="0" fontId="15" fillId="0" borderId="48" xfId="0" applyFont="1" applyBorder="1" applyAlignment="1">
      <alignment horizontal="centerContinuous"/>
    </xf>
    <xf numFmtId="0" fontId="101" fillId="0" borderId="69" xfId="0" applyFont="1" applyBorder="1" applyAlignment="1">
      <alignment horizontal="center"/>
    </xf>
    <xf numFmtId="0" fontId="10" fillId="0" borderId="48" xfId="0" applyFont="1" applyBorder="1" applyAlignment="1">
      <alignment horizontal="center" vertical="center"/>
    </xf>
    <xf numFmtId="0" fontId="10" fillId="0" borderId="69" xfId="0" applyFont="1" applyBorder="1" applyAlignment="1">
      <alignment horizontal="center" vertical="center" wrapText="1"/>
    </xf>
    <xf numFmtId="0" fontId="15" fillId="0" borderId="48" xfId="0" applyFont="1" applyBorder="1" applyAlignment="1">
      <alignment horizontal="left"/>
    </xf>
    <xf numFmtId="0" fontId="15" fillId="0" borderId="142" xfId="0" applyFont="1" applyBorder="1" applyAlignment="1">
      <alignment horizontal="left"/>
    </xf>
    <xf numFmtId="0" fontId="3" fillId="0" borderId="101" xfId="0" applyFont="1" applyBorder="1" applyAlignment="1">
      <alignment horizontal="center"/>
    </xf>
    <xf numFmtId="0" fontId="15" fillId="0" borderId="73" xfId="0" applyFont="1" applyBorder="1" applyAlignment="1">
      <alignment horizontal="center"/>
    </xf>
    <xf numFmtId="4" fontId="15" fillId="24" borderId="48"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69" xfId="0" applyNumberFormat="1" applyFont="1" applyFill="1" applyBorder="1" applyProtection="1">
      <protection locked="0"/>
    </xf>
    <xf numFmtId="4" fontId="15" fillId="24" borderId="134" xfId="0" applyNumberFormat="1" applyFont="1" applyFill="1" applyBorder="1" applyProtection="1">
      <protection locked="0"/>
    </xf>
    <xf numFmtId="4" fontId="15" fillId="24" borderId="51" xfId="0" applyNumberFormat="1" applyFont="1" applyFill="1" applyBorder="1" applyProtection="1">
      <protection locked="0"/>
    </xf>
    <xf numFmtId="4" fontId="15" fillId="24" borderId="135" xfId="0" applyNumberFormat="1" applyFont="1" applyFill="1" applyBorder="1" applyProtection="1">
      <protection locked="0"/>
    </xf>
    <xf numFmtId="4" fontId="15" fillId="0" borderId="74" xfId="32" applyNumberFormat="1" applyFont="1" applyFill="1" applyBorder="1" applyAlignment="1"/>
    <xf numFmtId="4" fontId="15" fillId="0" borderId="140" xfId="32" applyNumberFormat="1" applyFont="1" applyFill="1" applyBorder="1" applyAlignment="1"/>
    <xf numFmtId="38" fontId="15" fillId="0" borderId="71" xfId="32" applyNumberFormat="1" applyFont="1" applyFill="1" applyBorder="1" applyAlignment="1"/>
    <xf numFmtId="38" fontId="15" fillId="0" borderId="73" xfId="32" applyNumberFormat="1" applyFont="1" applyFill="1" applyBorder="1" applyAlignment="1"/>
    <xf numFmtId="40" fontId="14" fillId="0" borderId="102" xfId="32" applyFont="1" applyFill="1" applyBorder="1" applyAlignment="1"/>
    <xf numFmtId="40" fontId="14" fillId="0" borderId="103" xfId="32" applyFont="1" applyFill="1" applyBorder="1" applyAlignment="1"/>
    <xf numFmtId="40" fontId="14" fillId="0" borderId="104" xfId="32" applyFont="1" applyFill="1" applyBorder="1" applyAlignment="1"/>
    <xf numFmtId="0" fontId="15" fillId="0" borderId="71" xfId="0" applyFont="1" applyBorder="1" applyAlignment="1">
      <alignment horizontal="center"/>
    </xf>
    <xf numFmtId="0" fontId="15" fillId="0" borderId="48" xfId="0" applyFont="1" applyBorder="1" applyAlignment="1">
      <alignment horizontal="center"/>
    </xf>
    <xf numFmtId="38" fontId="24" fillId="25" borderId="35" xfId="32" applyNumberFormat="1" applyFont="1" applyFill="1" applyBorder="1" applyAlignment="1" applyProtection="1">
      <alignment vertical="center"/>
      <protection locked="0"/>
    </xf>
    <xf numFmtId="164" fontId="3" fillId="0" borderId="77" xfId="59" applyFont="1" applyBorder="1" applyAlignment="1">
      <alignment vertical="center"/>
    </xf>
    <xf numFmtId="164" fontId="3" fillId="0" borderId="0" xfId="59" applyFont="1" applyAlignment="1">
      <alignment vertical="center"/>
    </xf>
    <xf numFmtId="164" fontId="60" fillId="24" borderId="123" xfId="59" applyFont="1" applyFill="1" applyBorder="1" applyAlignment="1">
      <alignment horizontal="left" vertical="center" wrapText="1"/>
    </xf>
    <xf numFmtId="38" fontId="15" fillId="0" borderId="72" xfId="32" applyNumberFormat="1" applyFont="1" applyFill="1" applyBorder="1" applyAlignment="1"/>
    <xf numFmtId="0" fontId="15" fillId="0" borderId="67" xfId="0" applyFont="1" applyBorder="1" applyAlignment="1" applyProtection="1">
      <alignment wrapText="1"/>
      <protection locked="0"/>
    </xf>
    <xf numFmtId="0" fontId="15" fillId="0" borderId="68" xfId="0" applyFont="1" applyBorder="1" applyAlignment="1" applyProtection="1">
      <alignment wrapText="1"/>
      <protection locked="0"/>
    </xf>
    <xf numFmtId="0" fontId="15" fillId="0" borderId="70" xfId="0" applyFont="1" applyBorder="1" applyAlignment="1" applyProtection="1">
      <alignment wrapText="1"/>
      <protection locked="0"/>
    </xf>
    <xf numFmtId="168" fontId="3" fillId="24" borderId="63" xfId="0" applyNumberFormat="1" applyFont="1" applyFill="1" applyBorder="1" applyProtection="1">
      <protection locked="0"/>
    </xf>
    <xf numFmtId="168" fontId="3" fillId="24" borderId="47" xfId="0" applyNumberFormat="1" applyFont="1" applyFill="1" applyBorder="1" applyProtection="1">
      <protection locked="0"/>
    </xf>
    <xf numFmtId="168" fontId="3" fillId="0" borderId="63" xfId="0" applyNumberFormat="1" applyFont="1" applyBorder="1" applyProtection="1">
      <protection locked="0"/>
    </xf>
    <xf numFmtId="168" fontId="3" fillId="0" borderId="47" xfId="0" applyNumberFormat="1" applyFont="1" applyBorder="1" applyProtection="1">
      <protection locked="0"/>
    </xf>
    <xf numFmtId="0" fontId="7" fillId="0" borderId="0" xfId="0" applyFont="1" applyAlignment="1">
      <alignment vertical="top"/>
    </xf>
    <xf numFmtId="168" fontId="3" fillId="0" borderId="78" xfId="68" applyNumberFormat="1" applyFont="1" applyBorder="1" applyProtection="1">
      <protection locked="0"/>
    </xf>
    <xf numFmtId="168" fontId="3" fillId="0" borderId="76" xfId="68" applyNumberFormat="1" applyFont="1" applyBorder="1" applyProtection="1">
      <protection locked="0"/>
    </xf>
    <xf numFmtId="168" fontId="3" fillId="0" borderId="108" xfId="68" applyNumberFormat="1" applyFont="1" applyBorder="1" applyProtection="1">
      <protection locked="0"/>
    </xf>
    <xf numFmtId="168" fontId="3" fillId="0" borderId="139" xfId="68" applyNumberFormat="1" applyFont="1" applyBorder="1" applyProtection="1">
      <protection locked="0"/>
    </xf>
    <xf numFmtId="0" fontId="7" fillId="0" borderId="0" xfId="0" applyFont="1" applyAlignment="1">
      <alignment vertical="center"/>
    </xf>
    <xf numFmtId="168" fontId="3" fillId="0" borderId="64" xfId="0" applyNumberFormat="1" applyFont="1" applyBorder="1" applyProtection="1">
      <protection locked="0"/>
    </xf>
    <xf numFmtId="168" fontId="3" fillId="0" borderId="65" xfId="0" applyNumberFormat="1" applyFont="1" applyBorder="1" applyProtection="1">
      <protection locked="0"/>
    </xf>
    <xf numFmtId="168" fontId="3" fillId="0" borderId="66" xfId="0" applyNumberFormat="1" applyFont="1" applyBorder="1" applyProtection="1">
      <protection locked="0"/>
    </xf>
    <xf numFmtId="0" fontId="6" fillId="0" borderId="96" xfId="0" applyFont="1" applyBorder="1" applyAlignment="1">
      <alignment horizontal="center" vertical="center"/>
    </xf>
    <xf numFmtId="0" fontId="24" fillId="0" borderId="56" xfId="0" applyFont="1" applyBorder="1" applyAlignment="1">
      <alignment horizontal="center"/>
    </xf>
    <xf numFmtId="3" fontId="24" fillId="0" borderId="77" xfId="0" applyNumberFormat="1" applyFont="1" applyBorder="1" applyAlignment="1">
      <alignment horizontal="center"/>
    </xf>
    <xf numFmtId="168" fontId="14" fillId="0" borderId="99" xfId="32" applyNumberFormat="1" applyFont="1" applyFill="1" applyBorder="1" applyAlignment="1" applyProtection="1">
      <protection locked="0"/>
    </xf>
    <xf numFmtId="168" fontId="14" fillId="0" borderId="69" xfId="32" applyNumberFormat="1" applyFont="1" applyFill="1" applyBorder="1" applyAlignment="1" applyProtection="1">
      <protection locked="0"/>
    </xf>
    <xf numFmtId="168" fontId="14" fillId="0" borderId="27" xfId="32" applyNumberFormat="1" applyFont="1" applyFill="1" applyBorder="1" applyAlignment="1" applyProtection="1">
      <protection locked="0"/>
    </xf>
    <xf numFmtId="168" fontId="14" fillId="0" borderId="87" xfId="32" applyNumberFormat="1" applyFont="1" applyFill="1" applyBorder="1" applyAlignment="1" applyProtection="1">
      <protection locked="0"/>
    </xf>
    <xf numFmtId="168" fontId="14" fillId="0" borderId="78" xfId="32" applyNumberFormat="1" applyFont="1" applyFill="1" applyBorder="1" applyAlignment="1" applyProtection="1">
      <protection locked="0"/>
    </xf>
    <xf numFmtId="168" fontId="14" fillId="0" borderId="63" xfId="32" applyNumberFormat="1" applyFont="1" applyFill="1" applyBorder="1" applyAlignment="1" applyProtection="1">
      <protection locked="0"/>
    </xf>
    <xf numFmtId="1" fontId="15" fillId="25" borderId="35" xfId="59" applyNumberFormat="1" applyFont="1" applyFill="1" applyBorder="1" applyAlignment="1" applyProtection="1">
      <alignment vertical="center"/>
      <protection locked="0"/>
    </xf>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123" xfId="0" applyBorder="1" applyAlignment="1">
      <alignment horizontal="left" vertical="top" wrapText="1"/>
    </xf>
    <xf numFmtId="0" fontId="0" fillId="30" borderId="0" xfId="0" applyFill="1" applyAlignment="1">
      <alignment vertical="top" wrapText="1"/>
    </xf>
    <xf numFmtId="0" fontId="0" fillId="30" borderId="0" xfId="0" applyFill="1" applyAlignment="1">
      <alignment horizontal="left" vertical="top" wrapText="1"/>
    </xf>
    <xf numFmtId="0" fontId="0" fillId="30" borderId="0" xfId="0" applyFill="1" applyAlignment="1">
      <alignment wrapText="1"/>
    </xf>
    <xf numFmtId="0" fontId="0" fillId="30" borderId="123" xfId="0" applyFill="1" applyBorder="1" applyAlignment="1">
      <alignment wrapText="1"/>
    </xf>
    <xf numFmtId="1" fontId="9" fillId="30" borderId="0" xfId="0" applyNumberFormat="1" applyFont="1" applyFill="1" applyAlignment="1">
      <alignment vertical="center"/>
    </xf>
    <xf numFmtId="0" fontId="149" fillId="0" borderId="0" xfId="0" applyFont="1"/>
    <xf numFmtId="38" fontId="3" fillId="0" borderId="35" xfId="32" applyNumberFormat="1" applyFont="1" applyBorder="1" applyAlignment="1"/>
    <xf numFmtId="0" fontId="23" fillId="0" borderId="22" xfId="0" applyFont="1" applyBorder="1" applyAlignment="1">
      <alignment horizontal="left" wrapText="1"/>
    </xf>
    <xf numFmtId="0" fontId="23" fillId="0" borderId="0" xfId="0" applyFont="1" applyAlignment="1">
      <alignment horizontal="left" wrapText="1"/>
    </xf>
    <xf numFmtId="0" fontId="23" fillId="0" borderId="41" xfId="0" applyFont="1" applyBorder="1" applyAlignment="1">
      <alignment horizontal="left" wrapText="1"/>
    </xf>
    <xf numFmtId="0" fontId="3" fillId="0" borderId="111" xfId="0" applyFont="1" applyBorder="1"/>
    <xf numFmtId="0" fontId="2" fillId="0" borderId="111" xfId="0" applyFont="1" applyBorder="1" applyAlignment="1">
      <alignment vertical="top" wrapText="1"/>
    </xf>
    <xf numFmtId="0" fontId="2" fillId="0" borderId="111" xfId="0" applyFont="1" applyBorder="1"/>
    <xf numFmtId="0" fontId="116" fillId="0" borderId="0" xfId="0" applyFont="1"/>
    <xf numFmtId="0" fontId="2" fillId="0" borderId="0" xfId="0" applyFont="1" applyAlignment="1">
      <alignment wrapText="1"/>
    </xf>
    <xf numFmtId="0" fontId="4" fillId="0" borderId="48" xfId="0" applyFont="1" applyBorder="1" applyAlignment="1">
      <alignment horizontal="left"/>
    </xf>
    <xf numFmtId="0" fontId="4" fillId="0" borderId="134" xfId="0" applyFont="1" applyBorder="1" applyAlignment="1">
      <alignment horizontal="left"/>
    </xf>
    <xf numFmtId="0" fontId="4" fillId="0" borderId="48" xfId="0" applyFont="1" applyBorder="1" applyAlignment="1">
      <alignment horizontal="left" wrapText="1"/>
    </xf>
    <xf numFmtId="0" fontId="6" fillId="0" borderId="11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87" xfId="0" applyFont="1" applyBorder="1" applyAlignment="1">
      <alignment horizontal="center" vertical="center" wrapText="1"/>
    </xf>
    <xf numFmtId="0" fontId="117" fillId="0" borderId="0" xfId="0" applyFont="1" applyAlignment="1">
      <alignment vertical="center"/>
    </xf>
    <xf numFmtId="172" fontId="3" fillId="24" borderId="109" xfId="0" applyNumberFormat="1" applyFont="1" applyFill="1" applyBorder="1"/>
    <xf numFmtId="164" fontId="52" fillId="30" borderId="0" xfId="59" applyFont="1" applyFill="1" applyAlignment="1">
      <alignment vertical="top"/>
    </xf>
    <xf numFmtId="1" fontId="9" fillId="25" borderId="35" xfId="59" applyNumberFormat="1" applyFont="1" applyFill="1" applyBorder="1" applyAlignment="1" applyProtection="1">
      <alignment horizontal="center" vertical="center"/>
      <protection locked="0"/>
    </xf>
    <xf numFmtId="164" fontId="41" fillId="24" borderId="0" xfId="59" applyFill="1" applyAlignment="1" applyProtection="1">
      <alignment horizontal="center" vertical="center"/>
      <protection locked="0"/>
    </xf>
    <xf numFmtId="164" fontId="23" fillId="24" borderId="0" xfId="59" applyFont="1" applyFill="1" applyAlignment="1">
      <alignment horizontal="left" vertical="top" wrapText="1"/>
    </xf>
    <xf numFmtId="0" fontId="60" fillId="0" borderId="123" xfId="0" applyFont="1" applyBorder="1" applyAlignment="1">
      <alignment vertical="center"/>
    </xf>
    <xf numFmtId="164" fontId="15" fillId="24" borderId="123" xfId="59" applyFont="1" applyFill="1" applyBorder="1" applyAlignment="1">
      <alignment horizontal="center" vertical="center"/>
    </xf>
    <xf numFmtId="164" fontId="15" fillId="24" borderId="0" xfId="59" applyFont="1" applyFill="1" applyAlignment="1">
      <alignment horizontal="center" vertical="center"/>
    </xf>
    <xf numFmtId="0" fontId="144" fillId="0" borderId="0" xfId="42" applyFont="1" applyAlignment="1" applyProtection="1">
      <alignment horizontal="centerContinuous" vertical="center"/>
      <protection hidden="1"/>
    </xf>
    <xf numFmtId="0" fontId="144" fillId="0" borderId="0" xfId="42" applyFont="1" applyAlignment="1" applyProtection="1">
      <alignment horizontal="center" vertical="center"/>
      <protection hidden="1"/>
    </xf>
    <xf numFmtId="0" fontId="150" fillId="0" borderId="0" xfId="42" applyFont="1" applyAlignment="1">
      <alignment wrapText="1"/>
    </xf>
    <xf numFmtId="0" fontId="151" fillId="0" borderId="0" xfId="42" applyFont="1" applyAlignment="1">
      <alignment horizontal="center" vertical="center"/>
    </xf>
    <xf numFmtId="0" fontId="152" fillId="0" borderId="0" xfId="42" applyFont="1" applyAlignment="1">
      <alignment horizontal="center" vertical="center" wrapText="1"/>
    </xf>
    <xf numFmtId="0" fontId="150" fillId="0" borderId="0" xfId="42" applyFont="1"/>
    <xf numFmtId="0" fontId="150" fillId="0" borderId="0" xfId="42" applyFont="1" applyAlignment="1">
      <alignment vertical="center" wrapText="1"/>
    </xf>
    <xf numFmtId="0" fontId="150" fillId="0" borderId="0" xfId="42" applyFont="1" applyAlignment="1">
      <alignment vertical="center"/>
    </xf>
    <xf numFmtId="0" fontId="153" fillId="0" borderId="0" xfId="42" applyFont="1" applyAlignment="1">
      <alignment horizontal="center" vertical="center" wrapText="1"/>
    </xf>
    <xf numFmtId="0" fontId="154" fillId="0" borderId="0" xfId="42" applyFont="1" applyAlignment="1">
      <alignment vertical="center" wrapText="1"/>
    </xf>
    <xf numFmtId="0" fontId="155" fillId="0" borderId="0" xfId="42" applyFont="1" applyAlignment="1">
      <alignment vertical="center" wrapText="1"/>
    </xf>
    <xf numFmtId="0" fontId="156" fillId="0" borderId="0" xfId="42" applyFont="1" applyAlignment="1">
      <alignment vertical="center"/>
    </xf>
    <xf numFmtId="0" fontId="157" fillId="0" borderId="0" xfId="42" applyFont="1" applyAlignment="1">
      <alignment horizontal="center" vertical="center"/>
    </xf>
    <xf numFmtId="0" fontId="155" fillId="0" borderId="0" xfId="42" applyFont="1" applyAlignment="1">
      <alignment horizontal="center" vertical="center"/>
    </xf>
    <xf numFmtId="0" fontId="156" fillId="0" borderId="35" xfId="42" applyFont="1" applyBorder="1" applyAlignment="1" applyProtection="1">
      <alignment horizontal="center" vertical="center" wrapText="1"/>
      <protection locked="0"/>
    </xf>
    <xf numFmtId="0" fontId="150" fillId="0" borderId="0" xfId="42" applyFont="1" applyAlignment="1" applyProtection="1">
      <alignment horizontal="center" vertical="center"/>
      <protection hidden="1"/>
    </xf>
    <xf numFmtId="0" fontId="155" fillId="0" borderId="0" xfId="42" applyFont="1" applyAlignment="1">
      <alignment horizontal="center" vertical="center" wrapText="1"/>
    </xf>
    <xf numFmtId="0" fontId="156" fillId="0" borderId="0" xfId="42" applyFont="1" applyAlignment="1">
      <alignment horizontal="center" vertical="center"/>
    </xf>
    <xf numFmtId="14" fontId="156" fillId="0" borderId="35" xfId="37" applyNumberFormat="1" applyFont="1" applyBorder="1" applyAlignment="1" applyProtection="1">
      <alignment horizontal="center" vertical="center" wrapText="1"/>
      <protection locked="0"/>
    </xf>
    <xf numFmtId="3" fontId="156" fillId="0" borderId="35" xfId="42" applyNumberFormat="1" applyFont="1" applyBorder="1" applyAlignment="1" applyProtection="1">
      <alignment horizontal="center" vertical="center" wrapText="1"/>
      <protection locked="0"/>
    </xf>
    <xf numFmtId="0" fontId="154" fillId="0" borderId="0" xfId="42" applyFont="1" applyAlignment="1">
      <alignment horizontal="center" vertical="center" wrapText="1"/>
    </xf>
    <xf numFmtId="0" fontId="15" fillId="0" borderId="0" xfId="42" applyFont="1" applyAlignment="1">
      <alignment vertical="center" wrapText="1"/>
    </xf>
    <xf numFmtId="0" fontId="4" fillId="0" borderId="0" xfId="42" applyFont="1" applyAlignment="1">
      <alignment horizontal="center" vertical="center"/>
    </xf>
    <xf numFmtId="0" fontId="15" fillId="0" borderId="0" xfId="42" applyFont="1" applyAlignment="1">
      <alignment horizontal="center" vertical="center" wrapText="1"/>
    </xf>
    <xf numFmtId="0" fontId="26" fillId="0" borderId="0" xfId="42" applyFont="1" applyAlignment="1">
      <alignment vertical="center" wrapText="1"/>
    </xf>
    <xf numFmtId="0" fontId="28" fillId="0" borderId="0" xfId="42" applyFont="1" applyAlignment="1">
      <alignment horizontal="center" vertical="center"/>
    </xf>
    <xf numFmtId="0" fontId="158" fillId="0" borderId="0" xfId="42" applyFont="1" applyAlignment="1">
      <alignment horizontal="center" vertical="center"/>
    </xf>
    <xf numFmtId="0" fontId="155" fillId="0" borderId="0" xfId="42" applyFont="1" applyAlignment="1">
      <alignment vertical="center"/>
    </xf>
    <xf numFmtId="0" fontId="153" fillId="0" borderId="0" xfId="42" applyFont="1" applyAlignment="1">
      <alignment vertical="center"/>
    </xf>
    <xf numFmtId="0" fontId="156" fillId="0" borderId="0" xfId="42" applyFont="1" applyAlignment="1">
      <alignment vertical="center" wrapText="1"/>
    </xf>
    <xf numFmtId="0" fontId="153" fillId="0" borderId="0" xfId="42" applyFont="1" applyAlignment="1">
      <alignment horizontal="center" vertical="center"/>
    </xf>
    <xf numFmtId="0" fontId="150" fillId="0" borderId="0" xfId="37" applyFont="1" applyAlignment="1">
      <alignment horizontal="center" vertical="center"/>
    </xf>
    <xf numFmtId="0" fontId="153" fillId="0" borderId="0" xfId="42" applyFont="1"/>
    <xf numFmtId="0" fontId="155" fillId="0" borderId="0" xfId="42" applyFont="1"/>
    <xf numFmtId="0" fontId="156" fillId="0" borderId="0" xfId="42" applyFont="1"/>
    <xf numFmtId="0" fontId="150" fillId="0" borderId="0" xfId="42" applyFont="1" applyAlignment="1" applyProtection="1">
      <alignment vertical="center"/>
      <protection hidden="1"/>
    </xf>
    <xf numFmtId="0" fontId="159" fillId="0" borderId="0" xfId="42" applyFont="1" applyAlignment="1">
      <alignment vertical="center" wrapText="1"/>
    </xf>
    <xf numFmtId="0" fontId="160" fillId="0" borderId="0" xfId="42" applyFont="1" applyAlignment="1">
      <alignment vertical="center" wrapText="1"/>
    </xf>
    <xf numFmtId="2" fontId="3" fillId="0" borderId="35" xfId="32" applyNumberFormat="1" applyFont="1" applyBorder="1" applyAlignment="1"/>
    <xf numFmtId="3" fontId="15" fillId="0" borderId="61" xfId="0" applyNumberFormat="1" applyFont="1" applyBorder="1" applyAlignment="1">
      <alignment vertical="center"/>
    </xf>
    <xf numFmtId="0" fontId="13" fillId="32" borderId="144" xfId="0" applyFont="1" applyFill="1" applyBorder="1" applyAlignment="1">
      <alignment horizontal="center" vertical="center" wrapText="1"/>
    </xf>
    <xf numFmtId="0" fontId="13" fillId="32" borderId="23" xfId="0" applyFont="1" applyFill="1" applyBorder="1" applyAlignment="1">
      <alignment horizontal="center" vertical="center" wrapText="1"/>
    </xf>
    <xf numFmtId="0" fontId="13" fillId="32" borderId="56" xfId="0" applyFont="1" applyFill="1" applyBorder="1" applyAlignment="1">
      <alignment horizontal="center" vertical="center" wrapText="1"/>
    </xf>
    <xf numFmtId="0" fontId="159" fillId="0" borderId="0" xfId="54" applyFont="1" applyAlignment="1">
      <alignment vertical="center" wrapText="1"/>
    </xf>
    <xf numFmtId="0" fontId="13" fillId="0" borderId="63" xfId="0" applyFont="1" applyBorder="1" applyAlignment="1">
      <alignment horizontal="centerContinuous" vertical="center" wrapText="1"/>
    </xf>
    <xf numFmtId="0" fontId="13" fillId="0" borderId="79" xfId="0" applyFont="1" applyBorder="1" applyAlignment="1">
      <alignment horizontal="centerContinuous" vertical="center"/>
    </xf>
    <xf numFmtId="0" fontId="13" fillId="0" borderId="63" xfId="0" applyFont="1" applyBorder="1" applyAlignment="1">
      <alignment horizontal="centerContinuous" vertical="center"/>
    </xf>
    <xf numFmtId="0" fontId="103" fillId="0" borderId="111" xfId="0" applyFont="1" applyBorder="1" applyAlignment="1">
      <alignment vertical="center" wrapText="1"/>
    </xf>
    <xf numFmtId="0" fontId="0" fillId="30" borderId="0" xfId="0" applyFill="1"/>
    <xf numFmtId="164" fontId="161" fillId="24" borderId="0" xfId="59" applyFont="1" applyFill="1" applyAlignment="1">
      <alignment horizontal="center"/>
    </xf>
    <xf numFmtId="0" fontId="3" fillId="0" borderId="0" xfId="42" applyFont="1" applyAlignment="1">
      <alignment horizontal="center" vertical="center"/>
    </xf>
    <xf numFmtId="0" fontId="26" fillId="0" borderId="0" xfId="42" applyFont="1" applyAlignment="1">
      <alignment vertical="center"/>
    </xf>
    <xf numFmtId="0" fontId="9" fillId="0" borderId="0" xfId="42" applyFont="1" applyAlignment="1">
      <alignment horizontal="center" vertical="center"/>
    </xf>
    <xf numFmtId="3" fontId="9" fillId="0" borderId="35" xfId="42" applyNumberFormat="1" applyFont="1" applyBorder="1" applyAlignment="1" applyProtection="1">
      <alignment horizontal="center" vertical="center" wrapText="1"/>
      <protection locked="0"/>
    </xf>
    <xf numFmtId="1" fontId="9" fillId="25" borderId="35" xfId="59" applyNumberFormat="1" applyFont="1" applyFill="1" applyBorder="1" applyAlignment="1" applyProtection="1">
      <alignment horizontal="center" vertical="center" wrapText="1"/>
      <protection locked="0"/>
    </xf>
    <xf numFmtId="164" fontId="162" fillId="24" borderId="0" xfId="59" applyFont="1" applyFill="1" applyAlignment="1">
      <alignment horizontal="left" vertical="center"/>
    </xf>
    <xf numFmtId="164" fontId="9" fillId="30" borderId="123" xfId="59" applyFont="1" applyFill="1" applyBorder="1" applyAlignment="1">
      <alignment vertical="center"/>
    </xf>
    <xf numFmtId="0" fontId="126" fillId="0" borderId="61" xfId="0" applyFont="1" applyBorder="1" applyAlignment="1">
      <alignment vertical="center"/>
    </xf>
    <xf numFmtId="0" fontId="126" fillId="30" borderId="61" xfId="0" applyFont="1" applyFill="1" applyBorder="1" applyAlignment="1">
      <alignment vertical="center"/>
    </xf>
    <xf numFmtId="0" fontId="126" fillId="30" borderId="58" xfId="0" applyFont="1" applyFill="1" applyBorder="1" applyAlignment="1">
      <alignment vertical="center"/>
    </xf>
    <xf numFmtId="164" fontId="60" fillId="30" borderId="23" xfId="59" applyFont="1" applyFill="1" applyBorder="1" applyAlignment="1">
      <alignment vertical="center"/>
    </xf>
    <xf numFmtId="0" fontId="60" fillId="30" borderId="123" xfId="0" applyFont="1" applyFill="1" applyBorder="1" applyAlignment="1">
      <alignment vertical="center"/>
    </xf>
    <xf numFmtId="164" fontId="9" fillId="30" borderId="0" xfId="59" applyFont="1" applyFill="1" applyAlignment="1">
      <alignment vertical="center"/>
    </xf>
    <xf numFmtId="164" fontId="9" fillId="30" borderId="123" xfId="59" applyFont="1" applyFill="1" applyBorder="1" applyAlignment="1">
      <alignment horizontal="left" vertical="center"/>
    </xf>
    <xf numFmtId="0" fontId="126" fillId="30" borderId="61" xfId="0" applyFont="1" applyFill="1" applyBorder="1" applyAlignment="1">
      <alignment vertical="center" wrapText="1"/>
    </xf>
    <xf numFmtId="0" fontId="126" fillId="30" borderId="58" xfId="0" applyFont="1" applyFill="1" applyBorder="1" applyAlignment="1">
      <alignment vertical="center" wrapText="1"/>
    </xf>
    <xf numFmtId="164" fontId="162" fillId="24" borderId="123" xfId="59" applyFont="1" applyFill="1" applyBorder="1" applyAlignment="1">
      <alignment horizontal="left" vertical="center"/>
    </xf>
    <xf numFmtId="0" fontId="26" fillId="0" borderId="0" xfId="42" applyFont="1" applyAlignment="1" applyProtection="1">
      <alignment horizontal="center" vertical="center"/>
      <protection hidden="1"/>
    </xf>
    <xf numFmtId="0" fontId="163" fillId="0" borderId="0" xfId="42" applyFont="1" applyAlignment="1">
      <alignment vertical="center"/>
    </xf>
    <xf numFmtId="0" fontId="164" fillId="0" borderId="35" xfId="42" applyFont="1" applyBorder="1" applyAlignment="1" applyProtection="1">
      <alignment horizontal="center" vertical="center" wrapText="1"/>
      <protection locked="0"/>
    </xf>
    <xf numFmtId="164" fontId="41" fillId="24" borderId="0" xfId="59" applyFill="1" applyAlignment="1" applyProtection="1">
      <alignment horizontal="right" vertical="center"/>
      <protection locked="0"/>
    </xf>
    <xf numFmtId="167" fontId="15" fillId="0" borderId="0" xfId="59" applyNumberFormat="1" applyFont="1" applyAlignment="1">
      <alignment vertical="center"/>
    </xf>
    <xf numFmtId="0" fontId="3" fillId="35" borderId="138" xfId="0" applyFont="1" applyFill="1" applyBorder="1"/>
    <xf numFmtId="0" fontId="145" fillId="30" borderId="0" xfId="0" applyFont="1" applyFill="1" applyAlignment="1">
      <alignment horizontal="center" wrapText="1"/>
    </xf>
    <xf numFmtId="0" fontId="165" fillId="0" borderId="0" xfId="0" applyFont="1" applyAlignment="1">
      <alignment horizontal="center"/>
    </xf>
    <xf numFmtId="0" fontId="20" fillId="0" borderId="0" xfId="0" applyFont="1"/>
    <xf numFmtId="0" fontId="3" fillId="0" borderId="118" xfId="0" applyFont="1" applyBorder="1"/>
    <xf numFmtId="0" fontId="3" fillId="0" borderId="116" xfId="0" applyFont="1" applyBorder="1"/>
    <xf numFmtId="0" fontId="3" fillId="0" borderId="50" xfId="0" applyFont="1" applyBorder="1"/>
    <xf numFmtId="0" fontId="165" fillId="0" borderId="77" xfId="0" applyFont="1" applyBorder="1" applyAlignment="1">
      <alignment horizontal="center"/>
    </xf>
    <xf numFmtId="0" fontId="6" fillId="0" borderId="114" xfId="0" applyFont="1" applyBorder="1" applyAlignment="1">
      <alignment horizontal="center" vertical="center" wrapText="1"/>
    </xf>
    <xf numFmtId="0" fontId="6" fillId="0" borderId="0" xfId="0" applyFont="1" applyAlignment="1">
      <alignment vertical="center"/>
    </xf>
    <xf numFmtId="0" fontId="3" fillId="0" borderId="139" xfId="0" applyFont="1" applyBorder="1" applyAlignment="1">
      <alignment vertical="center"/>
    </xf>
    <xf numFmtId="0" fontId="156" fillId="0" borderId="0" xfId="46" applyFont="1" applyAlignment="1">
      <alignment vertical="center"/>
    </xf>
    <xf numFmtId="0" fontId="150" fillId="0" borderId="0" xfId="46" applyFont="1" applyAlignment="1">
      <alignment vertical="center"/>
    </xf>
    <xf numFmtId="0" fontId="150" fillId="0" borderId="0" xfId="46" applyFont="1" applyAlignment="1" applyProtection="1">
      <alignment horizontal="center" vertical="center"/>
      <protection hidden="1"/>
    </xf>
    <xf numFmtId="0" fontId="154" fillId="0" borderId="0" xfId="46" applyFont="1" applyAlignment="1">
      <alignment vertical="center" wrapText="1"/>
    </xf>
    <xf numFmtId="0" fontId="166" fillId="0" borderId="0" xfId="46" applyFont="1" applyAlignment="1">
      <alignment vertical="center" wrapText="1"/>
    </xf>
    <xf numFmtId="164" fontId="23" fillId="30" borderId="35" xfId="59" applyFont="1" applyFill="1" applyBorder="1" applyAlignment="1">
      <alignment horizontal="center" vertical="center"/>
    </xf>
    <xf numFmtId="164" fontId="41" fillId="30" borderId="123" xfId="59" applyFill="1" applyBorder="1" applyAlignment="1">
      <alignment horizontal="left" vertical="center"/>
    </xf>
    <xf numFmtId="2" fontId="9" fillId="30" borderId="35" xfId="59" applyNumberFormat="1" applyFont="1" applyFill="1" applyBorder="1" applyAlignment="1" applyProtection="1">
      <alignment vertical="center"/>
      <protection locked="0"/>
    </xf>
    <xf numFmtId="1" fontId="9" fillId="30" borderId="35" xfId="59" applyNumberFormat="1" applyFont="1" applyFill="1" applyBorder="1" applyAlignment="1" applyProtection="1">
      <alignment horizontal="center" vertical="center"/>
      <protection locked="0"/>
    </xf>
    <xf numFmtId="0" fontId="30" fillId="30" borderId="0" xfId="0" applyFont="1" applyFill="1"/>
    <xf numFmtId="0" fontId="67" fillId="0" borderId="0" xfId="59" applyNumberFormat="1" applyFont="1" applyAlignment="1">
      <alignment horizontal="center" vertical="center" wrapText="1"/>
    </xf>
    <xf numFmtId="164" fontId="67" fillId="0" borderId="0" xfId="59" applyFont="1" applyAlignment="1">
      <alignment horizontal="center" vertical="center" wrapText="1"/>
    </xf>
    <xf numFmtId="164" fontId="3" fillId="0" borderId="0" xfId="59" applyFont="1" applyAlignment="1">
      <alignment vertical="top"/>
    </xf>
    <xf numFmtId="0" fontId="6" fillId="0" borderId="114" xfId="0" applyFont="1" applyBorder="1" applyAlignment="1">
      <alignment horizontal="centerContinuous" vertical="center"/>
    </xf>
    <xf numFmtId="0" fontId="6" fillId="0" borderId="114" xfId="0" applyFont="1" applyBorder="1" applyAlignment="1">
      <alignment horizontal="centerContinuous" vertical="center" wrapText="1"/>
    </xf>
    <xf numFmtId="0" fontId="2" fillId="0" borderId="114" xfId="0" applyFont="1" applyBorder="1" applyAlignment="1">
      <alignment horizontal="centerContinuous" vertical="center"/>
    </xf>
    <xf numFmtId="164" fontId="167" fillId="0" borderId="0" xfId="59" applyFont="1" applyAlignment="1">
      <alignment vertical="center"/>
    </xf>
    <xf numFmtId="0" fontId="18" fillId="0" borderId="100" xfId="68" applyFont="1" applyBorder="1" applyAlignment="1">
      <alignment horizontal="center" vertical="center"/>
    </xf>
    <xf numFmtId="173" fontId="4" fillId="24" borderId="35" xfId="0" applyNumberFormat="1" applyFont="1" applyFill="1" applyBorder="1" applyAlignment="1">
      <alignment horizontal="center" vertical="center"/>
    </xf>
    <xf numFmtId="173" fontId="4" fillId="24" borderId="50" xfId="0" applyNumberFormat="1" applyFont="1" applyFill="1" applyBorder="1" applyAlignment="1">
      <alignment horizontal="center" vertical="center"/>
    </xf>
    <xf numFmtId="0" fontId="6" fillId="0" borderId="145" xfId="0" applyFont="1" applyBorder="1" applyAlignment="1">
      <alignment horizontal="centerContinuous" vertical="center"/>
    </xf>
    <xf numFmtId="0" fontId="6" fillId="0" borderId="146" xfId="0" applyFont="1" applyBorder="1" applyAlignment="1">
      <alignment horizontal="centerContinuous" vertical="center" wrapText="1"/>
    </xf>
    <xf numFmtId="1" fontId="45" fillId="25" borderId="35" xfId="59" applyNumberFormat="1" applyFont="1" applyFill="1" applyBorder="1" applyAlignment="1" applyProtection="1">
      <alignment horizontal="center" vertical="center"/>
      <protection locked="0"/>
    </xf>
    <xf numFmtId="1" fontId="23" fillId="25" borderId="35" xfId="59" applyNumberFormat="1" applyFont="1" applyFill="1" applyBorder="1" applyAlignment="1" applyProtection="1">
      <alignment horizontal="center" vertical="center"/>
      <protection locked="0"/>
    </xf>
    <xf numFmtId="0" fontId="168" fillId="36" borderId="0" xfId="0" applyFont="1" applyFill="1" applyAlignment="1">
      <alignment horizontal="center" vertical="center" wrapText="1"/>
    </xf>
    <xf numFmtId="0" fontId="145" fillId="36" borderId="0" xfId="0" applyFont="1" applyFill="1" applyAlignment="1">
      <alignment horizontal="center"/>
    </xf>
    <xf numFmtId="164" fontId="169" fillId="0" borderId="0" xfId="59" applyFont="1" applyAlignment="1">
      <alignment vertical="center"/>
    </xf>
    <xf numFmtId="164" fontId="170" fillId="0" borderId="0" xfId="59" applyFont="1" applyAlignment="1">
      <alignment vertical="center"/>
    </xf>
    <xf numFmtId="0" fontId="3" fillId="0" borderId="0" xfId="42" applyFont="1" applyAlignment="1">
      <alignment horizontal="center" vertical="center" wrapText="1"/>
    </xf>
    <xf numFmtId="0" fontId="159" fillId="0" borderId="0" xfId="42" applyFont="1" applyAlignment="1">
      <alignment wrapText="1"/>
    </xf>
    <xf numFmtId="0" fontId="0" fillId="0" borderId="22" xfId="0" applyBorder="1" applyAlignment="1">
      <alignment wrapText="1"/>
    </xf>
    <xf numFmtId="0" fontId="171" fillId="0" borderId="114" xfId="0" applyFont="1" applyBorder="1" applyAlignment="1">
      <alignment horizontal="center" vertical="center" wrapText="1"/>
    </xf>
    <xf numFmtId="0" fontId="11" fillId="0" borderId="0" xfId="0" applyFont="1" applyAlignment="1">
      <alignment vertical="center"/>
    </xf>
    <xf numFmtId="0" fontId="145" fillId="36" borderId="0" xfId="0" applyFont="1" applyFill="1"/>
    <xf numFmtId="0" fontId="2" fillId="0" borderId="114" xfId="0" applyFont="1" applyBorder="1" applyAlignment="1">
      <alignment horizontal="centerContinuous" vertical="center" wrapText="1"/>
    </xf>
    <xf numFmtId="0" fontId="26" fillId="0" borderId="0" xfId="0" applyFont="1"/>
    <xf numFmtId="0" fontId="3" fillId="0" borderId="139" xfId="0" applyFont="1" applyBorder="1"/>
    <xf numFmtId="164" fontId="172" fillId="0" borderId="0" xfId="59" applyFont="1" applyAlignment="1">
      <alignment vertical="center"/>
    </xf>
    <xf numFmtId="164" fontId="172" fillId="0" borderId="0" xfId="59" applyFont="1" applyAlignment="1">
      <alignment horizontal="center" vertical="center"/>
    </xf>
    <xf numFmtId="164" fontId="52" fillId="24" borderId="0" xfId="59" applyFont="1" applyFill="1" applyAlignment="1">
      <alignment vertical="top"/>
    </xf>
    <xf numFmtId="0" fontId="129" fillId="0" borderId="0" xfId="0" applyFont="1"/>
    <xf numFmtId="0" fontId="0" fillId="0" borderId="0" xfId="0" applyAlignment="1">
      <alignment vertical="center" wrapText="1"/>
    </xf>
    <xf numFmtId="164" fontId="23" fillId="30" borderId="0" xfId="59" applyFont="1" applyFill="1" applyAlignment="1">
      <alignment horizontal="left" vertical="top" wrapText="1"/>
    </xf>
    <xf numFmtId="0" fontId="0" fillId="25" borderId="35" xfId="0" applyFill="1" applyBorder="1" applyAlignment="1">
      <alignment vertical="center"/>
    </xf>
    <xf numFmtId="164" fontId="23" fillId="24" borderId="129" xfId="59" applyFont="1" applyFill="1" applyBorder="1" applyAlignment="1">
      <alignment horizontal="center" vertical="center"/>
    </xf>
    <xf numFmtId="164" fontId="52" fillId="24" borderId="0" xfId="59" applyFont="1" applyFill="1" applyAlignment="1">
      <alignment horizontal="right" vertical="center"/>
    </xf>
    <xf numFmtId="164" fontId="65" fillId="24" borderId="55" xfId="59" applyFont="1" applyFill="1" applyBorder="1" applyAlignment="1">
      <alignment vertical="center" wrapText="1"/>
    </xf>
    <xf numFmtId="0" fontId="0" fillId="0" borderId="123" xfId="0" applyBorder="1"/>
    <xf numFmtId="164" fontId="23" fillId="0" borderId="35" xfId="59" applyFont="1" applyBorder="1" applyAlignment="1">
      <alignment horizontal="center" vertical="center"/>
    </xf>
    <xf numFmtId="2" fontId="113" fillId="0" borderId="35" xfId="59" applyNumberFormat="1" applyFont="1" applyBorder="1" applyAlignment="1" applyProtection="1">
      <alignment vertical="center"/>
      <protection locked="0"/>
    </xf>
    <xf numFmtId="164" fontId="41" fillId="30" borderId="0" xfId="59" applyFill="1" applyAlignment="1">
      <alignment vertical="center"/>
    </xf>
    <xf numFmtId="0" fontId="60" fillId="30" borderId="123" xfId="0" applyFont="1" applyFill="1" applyBorder="1" applyAlignment="1">
      <alignment horizontal="center" vertical="center" wrapText="1"/>
    </xf>
    <xf numFmtId="0" fontId="60" fillId="30" borderId="123" xfId="0" applyFont="1" applyFill="1" applyBorder="1" applyAlignment="1">
      <alignment horizontal="center" vertical="center"/>
    </xf>
    <xf numFmtId="164" fontId="60" fillId="24" borderId="123" xfId="59" applyFont="1" applyFill="1" applyBorder="1" applyAlignment="1">
      <alignment horizontal="center" vertical="center" wrapText="1"/>
    </xf>
    <xf numFmtId="0" fontId="0" fillId="30" borderId="123" xfId="0" applyFill="1" applyBorder="1"/>
    <xf numFmtId="164" fontId="3" fillId="24" borderId="0" xfId="59" applyFont="1" applyFill="1" applyAlignment="1">
      <alignment vertical="center" wrapText="1"/>
    </xf>
    <xf numFmtId="164" fontId="52" fillId="24" borderId="0" xfId="59" applyFont="1" applyFill="1" applyAlignment="1">
      <alignment horizontal="left" vertical="top"/>
    </xf>
    <xf numFmtId="164" fontId="73" fillId="24" borderId="0" xfId="59" applyFont="1" applyFill="1" applyAlignment="1">
      <alignment vertical="top"/>
    </xf>
    <xf numFmtId="164" fontId="23" fillId="24" borderId="0" xfId="59" applyFont="1" applyFill="1" applyAlignment="1">
      <alignment vertical="top" wrapText="1"/>
    </xf>
    <xf numFmtId="164" fontId="41" fillId="30" borderId="0" xfId="59" applyFill="1" applyAlignment="1" applyProtection="1">
      <alignment vertical="center"/>
      <protection locked="0"/>
    </xf>
    <xf numFmtId="164" fontId="112" fillId="24" borderId="0" xfId="59" applyFont="1" applyFill="1" applyAlignment="1">
      <alignment vertical="center"/>
    </xf>
    <xf numFmtId="164" fontId="173" fillId="24" borderId="123" xfId="59" applyFont="1" applyFill="1" applyBorder="1" applyAlignment="1">
      <alignment horizontal="left" vertical="center"/>
    </xf>
    <xf numFmtId="0" fontId="126" fillId="0" borderId="61" xfId="0" applyFont="1" applyBorder="1" applyAlignment="1">
      <alignment horizontal="left" vertical="center"/>
    </xf>
    <xf numFmtId="0" fontId="126" fillId="0" borderId="61" xfId="0" applyFont="1" applyBorder="1" applyAlignment="1">
      <alignment vertical="center" wrapText="1"/>
    </xf>
    <xf numFmtId="164" fontId="15" fillId="30" borderId="0" xfId="59" applyFont="1" applyFill="1" applyAlignment="1">
      <alignment vertical="top"/>
    </xf>
    <xf numFmtId="1" fontId="9" fillId="30" borderId="35" xfId="59" applyNumberFormat="1" applyFont="1" applyFill="1" applyBorder="1" applyAlignment="1" applyProtection="1">
      <alignment vertical="center"/>
      <protection locked="0"/>
    </xf>
    <xf numFmtId="1" fontId="9" fillId="30" borderId="35" xfId="0" applyNumberFormat="1" applyFont="1" applyFill="1" applyBorder="1" applyAlignment="1" applyProtection="1">
      <alignment vertical="center"/>
      <protection locked="0"/>
    </xf>
    <xf numFmtId="0" fontId="41" fillId="30" borderId="0" xfId="59" applyNumberFormat="1" applyFill="1" applyAlignment="1" applyProtection="1">
      <alignment vertical="center"/>
      <protection locked="0"/>
    </xf>
    <xf numFmtId="0" fontId="0" fillId="30" borderId="0" xfId="0" applyFill="1" applyAlignment="1">
      <alignment vertical="center"/>
    </xf>
    <xf numFmtId="0" fontId="15" fillId="30" borderId="0" xfId="61" applyFill="1" applyAlignment="1" applyProtection="1">
      <alignment vertical="center"/>
      <protection locked="0"/>
    </xf>
    <xf numFmtId="0" fontId="15" fillId="30" borderId="0" xfId="61" applyFill="1" applyAlignment="1">
      <alignment vertical="center"/>
    </xf>
    <xf numFmtId="164" fontId="174" fillId="30" borderId="0" xfId="59" applyFont="1" applyFill="1" applyAlignment="1">
      <alignment vertical="center"/>
    </xf>
    <xf numFmtId="1" fontId="9" fillId="30" borderId="129" xfId="59" applyNumberFormat="1" applyFont="1" applyFill="1" applyBorder="1" applyAlignment="1">
      <alignment vertical="center"/>
    </xf>
    <xf numFmtId="164" fontId="175" fillId="24" borderId="123" xfId="59" applyFont="1" applyFill="1" applyBorder="1" applyAlignment="1">
      <alignment horizontal="center" vertical="center" wrapText="1"/>
    </xf>
    <xf numFmtId="164" fontId="176" fillId="24" borderId="0" xfId="59" applyFont="1" applyFill="1" applyAlignment="1">
      <alignment vertical="center"/>
    </xf>
    <xf numFmtId="168" fontId="3" fillId="0" borderId="0" xfId="68" applyNumberFormat="1" applyFont="1"/>
    <xf numFmtId="0" fontId="13" fillId="0" borderId="33" xfId="68" applyFont="1" applyBorder="1" applyAlignment="1">
      <alignment horizontal="centerContinuous" vertical="center"/>
    </xf>
    <xf numFmtId="0" fontId="3" fillId="0" borderId="111" xfId="68" applyFont="1" applyBorder="1"/>
    <xf numFmtId="0" fontId="6" fillId="0" borderId="0" xfId="68" applyFont="1"/>
    <xf numFmtId="0" fontId="3" fillId="0" borderId="0" xfId="68" applyFont="1" applyAlignment="1">
      <alignment horizontal="right"/>
    </xf>
    <xf numFmtId="168" fontId="174" fillId="0" borderId="114" xfId="68" applyNumberFormat="1" applyFont="1" applyBorder="1" applyAlignment="1">
      <alignment horizontal="center" vertical="center"/>
    </xf>
    <xf numFmtId="1" fontId="174" fillId="0" borderId="114" xfId="68" applyNumberFormat="1" applyFont="1" applyBorder="1" applyAlignment="1">
      <alignment horizontal="center" vertical="center"/>
    </xf>
    <xf numFmtId="0" fontId="5" fillId="0" borderId="111" xfId="0" applyFont="1" applyBorder="1" applyAlignment="1">
      <alignment vertical="center" wrapText="1"/>
    </xf>
    <xf numFmtId="0" fontId="3" fillId="0" borderId="111" xfId="0" applyFont="1" applyBorder="1" applyAlignment="1">
      <alignment horizontal="centerContinuous" vertical="center"/>
    </xf>
    <xf numFmtId="0" fontId="13" fillId="0" borderId="43" xfId="0" applyFont="1" applyBorder="1" applyAlignment="1">
      <alignment horizontal="centerContinuous" vertical="center"/>
    </xf>
    <xf numFmtId="3" fontId="15" fillId="24" borderId="69" xfId="0" applyNumberFormat="1" applyFont="1" applyFill="1" applyBorder="1" applyAlignment="1" applyProtection="1">
      <alignment horizontal="center" vertical="center"/>
      <protection locked="0"/>
    </xf>
    <xf numFmtId="3" fontId="15" fillId="24" borderId="101" xfId="0" applyNumberFormat="1" applyFont="1" applyFill="1" applyBorder="1" applyAlignment="1" applyProtection="1">
      <alignment horizontal="center" vertical="center"/>
      <protection locked="0"/>
    </xf>
    <xf numFmtId="38" fontId="15" fillId="0" borderId="73" xfId="32" applyNumberFormat="1" applyFont="1" applyFill="1" applyBorder="1" applyAlignment="1">
      <alignment horizontal="center" vertical="center"/>
    </xf>
    <xf numFmtId="0" fontId="132" fillId="0" borderId="0" xfId="0" applyFont="1"/>
    <xf numFmtId="0" fontId="146" fillId="0" borderId="0" xfId="0" applyFont="1" applyAlignment="1">
      <alignment horizontal="center" vertical="center"/>
    </xf>
    <xf numFmtId="0" fontId="147" fillId="0" borderId="0" xfId="0" applyFont="1" applyAlignment="1">
      <alignment horizontal="center" vertical="center"/>
    </xf>
    <xf numFmtId="0" fontId="0" fillId="0" borderId="147" xfId="0" applyBorder="1" applyAlignment="1">
      <alignment wrapText="1"/>
    </xf>
    <xf numFmtId="0" fontId="122" fillId="0" borderId="0" xfId="37" applyFont="1" applyAlignment="1">
      <alignment horizontal="left" vertical="top"/>
    </xf>
    <xf numFmtId="167" fontId="3" fillId="0" borderId="0" xfId="37" applyNumberFormat="1" applyFont="1"/>
    <xf numFmtId="0" fontId="3" fillId="0" borderId="0" xfId="37" applyFont="1"/>
    <xf numFmtId="0" fontId="26" fillId="0" borderId="0" xfId="37" applyFont="1" applyAlignment="1">
      <alignment horizontal="center" vertical="center"/>
    </xf>
    <xf numFmtId="0" fontId="163" fillId="36" borderId="0" xfId="37" applyFont="1" applyFill="1" applyAlignment="1">
      <alignment horizontal="center" vertical="center"/>
    </xf>
    <xf numFmtId="0" fontId="3" fillId="0" borderId="0" xfId="37" applyFont="1" applyAlignment="1">
      <alignment vertical="center"/>
    </xf>
    <xf numFmtId="0" fontId="3" fillId="0" borderId="0" xfId="37" applyFont="1" applyAlignment="1">
      <alignment horizontal="center" vertical="center"/>
    </xf>
    <xf numFmtId="0" fontId="3" fillId="0" borderId="0" xfId="37" applyFont="1" applyAlignment="1">
      <alignment horizontal="center"/>
    </xf>
    <xf numFmtId="0" fontId="5" fillId="0" borderId="118" xfId="37" applyFont="1" applyBorder="1" applyAlignment="1">
      <alignment horizontal="centerContinuous" vertical="center"/>
    </xf>
    <xf numFmtId="0" fontId="3" fillId="0" borderId="12" xfId="37" applyFont="1" applyBorder="1" applyAlignment="1">
      <alignment horizontal="centerContinuous"/>
    </xf>
    <xf numFmtId="0" fontId="3" fillId="0" borderId="30" xfId="37" applyFont="1" applyBorder="1" applyAlignment="1">
      <alignment horizontal="centerContinuous" vertical="center"/>
    </xf>
    <xf numFmtId="0" fontId="3" fillId="27" borderId="148" xfId="37" applyFont="1" applyFill="1" applyBorder="1"/>
    <xf numFmtId="0" fontId="3" fillId="0" borderId="12" xfId="37" applyFont="1" applyBorder="1" applyAlignment="1">
      <alignment horizontal="centerContinuous" vertical="center"/>
    </xf>
    <xf numFmtId="0" fontId="37" fillId="0" borderId="114" xfId="37" applyFont="1" applyBorder="1" applyAlignment="1">
      <alignment horizontal="center" vertical="center" wrapText="1"/>
    </xf>
    <xf numFmtId="0" fontId="116" fillId="0" borderId="0" xfId="37" applyFont="1" applyAlignment="1">
      <alignment vertical="center" wrapText="1"/>
    </xf>
    <xf numFmtId="0" fontId="26" fillId="0" borderId="0" xfId="37" applyFont="1" applyAlignment="1">
      <alignment horizontal="center" vertical="center" wrapText="1"/>
    </xf>
    <xf numFmtId="0" fontId="3" fillId="0" borderId="48" xfId="37" applyFont="1" applyBorder="1" applyAlignment="1">
      <alignment horizontal="centerContinuous"/>
    </xf>
    <xf numFmtId="0" fontId="11" fillId="0" borderId="35" xfId="37" applyFont="1" applyBorder="1" applyAlignment="1">
      <alignment horizontal="center"/>
    </xf>
    <xf numFmtId="0" fontId="3" fillId="0" borderId="35" xfId="37" applyFont="1" applyBorder="1" applyAlignment="1">
      <alignment horizontal="centerContinuous"/>
    </xf>
    <xf numFmtId="0" fontId="11" fillId="0" borderId="61" xfId="37" applyFont="1" applyBorder="1" applyAlignment="1">
      <alignment horizontal="center"/>
    </xf>
    <xf numFmtId="0" fontId="3" fillId="0" borderId="69" xfId="37" applyFont="1" applyBorder="1" applyAlignment="1">
      <alignment horizontal="centerContinuous"/>
    </xf>
    <xf numFmtId="0" fontId="26" fillId="0" borderId="148" xfId="37" applyFont="1" applyBorder="1" applyAlignment="1">
      <alignment horizontal="center" vertical="center" wrapText="1"/>
    </xf>
    <xf numFmtId="0" fontId="2" fillId="0" borderId="149" xfId="37" applyFont="1" applyBorder="1"/>
    <xf numFmtId="0" fontId="5" fillId="0" borderId="129" xfId="37" applyFont="1" applyBorder="1" applyAlignment="1">
      <alignment horizontal="left" wrapText="1"/>
    </xf>
    <xf numFmtId="0" fontId="5" fillId="0" borderId="126" xfId="37" applyFont="1" applyBorder="1" applyAlignment="1">
      <alignment horizontal="left" wrapText="1"/>
    </xf>
    <xf numFmtId="0" fontId="37" fillId="0" borderId="138" xfId="37" applyFont="1" applyBorder="1" applyAlignment="1">
      <alignment horizontal="center" vertical="center" wrapText="1"/>
    </xf>
    <xf numFmtId="0" fontId="3" fillId="0" borderId="22" xfId="37" applyFont="1" applyBorder="1"/>
    <xf numFmtId="0" fontId="177" fillId="0" borderId="0" xfId="37" applyFont="1" applyAlignment="1">
      <alignment horizontal="centerContinuous" vertical="center"/>
    </xf>
    <xf numFmtId="0" fontId="145" fillId="0" borderId="0" xfId="37" applyFont="1" applyAlignment="1">
      <alignment horizontal="centerContinuous" vertical="center"/>
    </xf>
    <xf numFmtId="0" fontId="145" fillId="0" borderId="0" xfId="37" applyFont="1" applyAlignment="1">
      <alignment vertical="center"/>
    </xf>
    <xf numFmtId="0" fontId="101" fillId="0" borderId="39" xfId="37" applyFont="1" applyBorder="1" applyAlignment="1">
      <alignment horizontal="left" vertical="top"/>
    </xf>
    <xf numFmtId="0" fontId="5" fillId="0" borderId="77" xfId="37" applyFont="1" applyBorder="1" applyAlignment="1">
      <alignment horizontal="left" wrapText="1"/>
    </xf>
    <xf numFmtId="0" fontId="5" fillId="0" borderId="67" xfId="37" applyFont="1" applyBorder="1" applyAlignment="1">
      <alignment horizontal="left" wrapText="1"/>
    </xf>
    <xf numFmtId="0" fontId="26" fillId="0" borderId="114" xfId="37" applyFont="1" applyBorder="1" applyAlignment="1">
      <alignment horizontal="center" vertical="center" wrapText="1"/>
    </xf>
    <xf numFmtId="0" fontId="3" fillId="0" borderId="48" xfId="37" applyFont="1" applyBorder="1" applyAlignment="1">
      <alignment horizontal="left"/>
    </xf>
    <xf numFmtId="0" fontId="3" fillId="0" borderId="58" xfId="42" applyFont="1" applyBorder="1" applyAlignment="1">
      <alignment horizontal="center"/>
    </xf>
    <xf numFmtId="3" fontId="3" fillId="0" borderId="69" xfId="37" applyNumberFormat="1" applyFont="1" applyBorder="1" applyProtection="1">
      <protection locked="0"/>
    </xf>
    <xf numFmtId="0" fontId="3" fillId="0" borderId="35" xfId="42" applyFont="1" applyBorder="1" applyAlignment="1">
      <alignment horizontal="center"/>
    </xf>
    <xf numFmtId="3" fontId="3" fillId="0" borderId="0" xfId="37" applyNumberFormat="1" applyFont="1" applyAlignment="1">
      <alignment vertical="center"/>
    </xf>
    <xf numFmtId="3" fontId="3" fillId="0" borderId="0" xfId="37" applyNumberFormat="1" applyFont="1" applyAlignment="1">
      <alignment horizontal="center" vertical="center"/>
    </xf>
    <xf numFmtId="3" fontId="3" fillId="0" borderId="101" xfId="37" applyNumberFormat="1" applyFont="1" applyBorder="1" applyProtection="1">
      <protection locked="0"/>
    </xf>
    <xf numFmtId="0" fontId="33" fillId="0" borderId="150" xfId="37" applyFont="1" applyBorder="1" applyAlignment="1">
      <alignment horizontal="right"/>
    </xf>
    <xf numFmtId="0" fontId="28" fillId="0" borderId="151" xfId="37" applyFont="1" applyBorder="1"/>
    <xf numFmtId="168" fontId="33" fillId="0" borderId="135" xfId="37" applyNumberFormat="1" applyFont="1" applyBorder="1" applyAlignment="1">
      <alignment vertical="center"/>
    </xf>
    <xf numFmtId="0" fontId="28" fillId="0" borderId="16" xfId="37" applyFont="1" applyBorder="1" applyAlignment="1">
      <alignment horizontal="right"/>
    </xf>
    <xf numFmtId="0" fontId="28" fillId="0" borderId="124" xfId="37" applyFont="1" applyBorder="1"/>
    <xf numFmtId="168" fontId="28" fillId="0" borderId="140" xfId="37" applyNumberFormat="1" applyFont="1" applyBorder="1" applyAlignment="1">
      <alignment vertical="center"/>
    </xf>
    <xf numFmtId="0" fontId="3" fillId="27" borderId="0" xfId="37" applyFont="1" applyFill="1"/>
    <xf numFmtId="0" fontId="3" fillId="27" borderId="0" xfId="37" applyFont="1" applyFill="1" applyAlignment="1">
      <alignment horizontal="center"/>
    </xf>
    <xf numFmtId="0" fontId="33" fillId="0" borderId="150" xfId="37" applyFont="1" applyBorder="1" applyAlignment="1">
      <alignment horizontal="left" vertical="center"/>
    </xf>
    <xf numFmtId="0" fontId="4" fillId="0" borderId="151" xfId="37" applyFont="1" applyBorder="1"/>
    <xf numFmtId="0" fontId="33" fillId="0" borderId="111" xfId="37" applyFont="1" applyBorder="1" applyAlignment="1">
      <alignment horizontal="center"/>
    </xf>
    <xf numFmtId="168" fontId="28" fillId="0" borderId="73" xfId="37" applyNumberFormat="1" applyFont="1" applyBorder="1" applyAlignment="1">
      <alignment vertical="center"/>
    </xf>
    <xf numFmtId="0" fontId="5" fillId="0" borderId="145" xfId="37" applyFont="1" applyBorder="1" applyAlignment="1">
      <alignment horizontal="center" vertical="center"/>
    </xf>
    <xf numFmtId="0" fontId="15" fillId="0" borderId="152" xfId="37" applyFont="1" applyBorder="1" applyAlignment="1">
      <alignment horizontal="center" vertical="center"/>
    </xf>
    <xf numFmtId="168" fontId="5" fillId="0" borderId="73" xfId="37" applyNumberFormat="1" applyFont="1" applyBorder="1" applyAlignment="1">
      <alignment vertical="center"/>
    </xf>
    <xf numFmtId="0" fontId="5" fillId="0" borderId="152" xfId="37" applyFont="1" applyBorder="1" applyAlignment="1">
      <alignment horizontal="center" vertical="center"/>
    </xf>
    <xf numFmtId="0" fontId="2" fillId="0" borderId="0" xfId="37" applyFont="1" applyAlignment="1">
      <alignment horizontal="center" vertical="center"/>
    </xf>
    <xf numFmtId="0" fontId="66" fillId="0" borderId="0" xfId="37" applyFont="1" applyAlignment="1">
      <alignment vertical="center" wrapText="1"/>
    </xf>
    <xf numFmtId="0" fontId="25" fillId="27" borderId="148" xfId="37" applyFont="1" applyFill="1" applyBorder="1" applyAlignment="1">
      <alignment horizontal="center" vertical="center" wrapText="1"/>
    </xf>
    <xf numFmtId="0" fontId="26" fillId="0" borderId="0" xfId="37" applyFont="1" applyAlignment="1">
      <alignment horizontal="centerContinuous" vertical="center"/>
    </xf>
    <xf numFmtId="0" fontId="3" fillId="0" borderId="0" xfId="37" applyFont="1" applyAlignment="1">
      <alignment horizontal="centerContinuous" vertical="center"/>
    </xf>
    <xf numFmtId="0" fontId="101" fillId="0" borderId="39" xfId="37" applyFont="1" applyBorder="1" applyAlignment="1">
      <alignment horizontal="left" vertical="top" wrapText="1"/>
    </xf>
    <xf numFmtId="0" fontId="3" fillId="27" borderId="22" xfId="37" applyFont="1" applyFill="1" applyBorder="1"/>
    <xf numFmtId="3" fontId="3" fillId="27" borderId="41" xfId="37" applyNumberFormat="1" applyFont="1" applyFill="1" applyBorder="1"/>
    <xf numFmtId="0" fontId="6" fillId="27" borderId="22" xfId="37" applyFont="1" applyFill="1" applyBorder="1" applyAlignment="1">
      <alignment horizontal="center"/>
    </xf>
    <xf numFmtId="0" fontId="134" fillId="0" borderId="148" xfId="0" applyFont="1" applyBorder="1" applyAlignment="1">
      <alignment horizontal="center"/>
    </xf>
    <xf numFmtId="0" fontId="101" fillId="0" borderId="39" xfId="37" applyFont="1" applyBorder="1" applyAlignment="1">
      <alignment horizontal="left"/>
    </xf>
    <xf numFmtId="0" fontId="101" fillId="0" borderId="67" xfId="37" applyFont="1" applyBorder="1" applyAlignment="1">
      <alignment horizontal="left"/>
    </xf>
    <xf numFmtId="0" fontId="0" fillId="0" borderId="147" xfId="0" applyBorder="1"/>
    <xf numFmtId="0" fontId="3" fillId="0" borderId="61" xfId="37" applyFont="1" applyBorder="1" applyAlignment="1">
      <alignment horizontal="center"/>
    </xf>
    <xf numFmtId="0" fontId="2" fillId="0" borderId="0" xfId="37" applyFont="1" applyAlignment="1">
      <alignment horizontal="center" vertical="center" wrapText="1"/>
    </xf>
    <xf numFmtId="0" fontId="45" fillId="0" borderId="0" xfId="37" quotePrefix="1" applyFont="1" applyAlignment="1">
      <alignment vertical="center" wrapText="1"/>
    </xf>
    <xf numFmtId="3" fontId="15" fillId="0" borderId="69" xfId="37" applyNumberFormat="1" applyFont="1" applyBorder="1"/>
    <xf numFmtId="0" fontId="15" fillId="27" borderId="148" xfId="37" applyFont="1" applyFill="1" applyBorder="1"/>
    <xf numFmtId="0" fontId="5" fillId="0" borderId="0" xfId="37" applyFont="1" applyAlignment="1">
      <alignment vertical="center" wrapText="1"/>
    </xf>
    <xf numFmtId="0" fontId="5" fillId="0" borderId="16" xfId="37" applyFont="1" applyBorder="1" applyAlignment="1">
      <alignment horizontal="center" vertical="center"/>
    </xf>
    <xf numFmtId="0" fontId="15" fillId="0" borderId="124" xfId="37" applyFont="1" applyBorder="1" applyAlignment="1">
      <alignment horizontal="center" vertical="center"/>
    </xf>
    <xf numFmtId="168" fontId="5" fillId="0" borderId="140" xfId="37" applyNumberFormat="1" applyFont="1" applyBorder="1" applyAlignment="1">
      <alignment vertical="center"/>
    </xf>
    <xf numFmtId="0" fontId="15" fillId="0" borderId="0" xfId="37" applyFont="1"/>
    <xf numFmtId="0" fontId="3" fillId="0" borderId="83" xfId="37" applyFont="1" applyBorder="1"/>
    <xf numFmtId="0" fontId="145" fillId="0" borderId="0" xfId="37" applyFont="1"/>
    <xf numFmtId="168" fontId="3" fillId="0" borderId="0" xfId="37" applyNumberFormat="1" applyFont="1"/>
    <xf numFmtId="0" fontId="2" fillId="0" borderId="149" xfId="37" applyFont="1" applyBorder="1" applyAlignment="1">
      <alignment horizontal="left"/>
    </xf>
    <xf numFmtId="0" fontId="5" fillId="0" borderId="126" xfId="37" applyFont="1" applyBorder="1" applyAlignment="1">
      <alignment horizontal="left"/>
    </xf>
    <xf numFmtId="0" fontId="5" fillId="0" borderId="67" xfId="37" applyFont="1" applyBorder="1" applyAlignment="1">
      <alignment horizontal="left"/>
    </xf>
    <xf numFmtId="0" fontId="3" fillId="0" borderId="48" xfId="39" applyFont="1" applyBorder="1" applyAlignment="1">
      <alignment horizontal="left"/>
    </xf>
    <xf numFmtId="0" fontId="3" fillId="0" borderId="35" xfId="39" applyFont="1" applyBorder="1" applyAlignment="1">
      <alignment horizontal="center"/>
    </xf>
    <xf numFmtId="3" fontId="26" fillId="0" borderId="0" xfId="37" applyNumberFormat="1" applyFont="1" applyAlignment="1">
      <alignment vertical="center"/>
    </xf>
    <xf numFmtId="3" fontId="26" fillId="0" borderId="0" xfId="37" applyNumberFormat="1" applyFont="1" applyAlignment="1">
      <alignment horizontal="center" vertical="center"/>
    </xf>
    <xf numFmtId="0" fontId="3" fillId="0" borderId="35" xfId="37" applyFont="1" applyBorder="1" applyAlignment="1">
      <alignment horizontal="center"/>
    </xf>
    <xf numFmtId="0" fontId="23" fillId="0" borderId="148" xfId="37" applyFont="1" applyBorder="1" applyAlignment="1">
      <alignment horizontal="center" vertical="center" wrapText="1"/>
    </xf>
    <xf numFmtId="0" fontId="26" fillId="30" borderId="0" xfId="37" applyFont="1" applyFill="1" applyAlignment="1">
      <alignment horizontal="center" vertical="center"/>
    </xf>
    <xf numFmtId="0" fontId="3" fillId="0" borderId="40" xfId="37" applyFont="1" applyBorder="1"/>
    <xf numFmtId="3" fontId="3" fillId="0" borderId="0" xfId="37" applyNumberFormat="1" applyFont="1"/>
    <xf numFmtId="0" fontId="101" fillId="0" borderId="45" xfId="37" applyFont="1" applyBorder="1" applyAlignment="1">
      <alignment horizontal="left"/>
    </xf>
    <xf numFmtId="0" fontId="101" fillId="0" borderId="30" xfId="37" applyFont="1" applyBorder="1" applyAlignment="1">
      <alignment horizontal="left"/>
    </xf>
    <xf numFmtId="0" fontId="26" fillId="0" borderId="0" xfId="37" applyFont="1" applyAlignment="1">
      <alignment vertical="center"/>
    </xf>
    <xf numFmtId="0" fontId="3" fillId="0" borderId="50" xfId="42" applyFont="1" applyBorder="1" applyAlignment="1">
      <alignment horizontal="center"/>
    </xf>
    <xf numFmtId="0" fontId="3" fillId="0" borderId="0" xfId="37" applyFont="1" applyAlignment="1">
      <alignment wrapText="1"/>
    </xf>
    <xf numFmtId="0" fontId="2" fillId="0" borderId="148" xfId="37" applyFont="1" applyBorder="1" applyAlignment="1">
      <alignment horizontal="center" vertical="center"/>
    </xf>
    <xf numFmtId="0" fontId="28" fillId="0" borderId="152" xfId="37" applyFont="1" applyBorder="1"/>
    <xf numFmtId="168" fontId="28" fillId="0" borderId="95" xfId="37" applyNumberFormat="1" applyFont="1" applyBorder="1" applyAlignment="1">
      <alignment vertical="center"/>
    </xf>
    <xf numFmtId="0" fontId="2" fillId="0" borderId="147" xfId="37" applyFont="1" applyBorder="1" applyAlignment="1">
      <alignment horizontal="center" vertical="center"/>
    </xf>
    <xf numFmtId="0" fontId="28" fillId="27" borderId="22" xfId="37" applyFont="1" applyFill="1" applyBorder="1" applyAlignment="1">
      <alignment horizontal="right"/>
    </xf>
    <xf numFmtId="0" fontId="28" fillId="27" borderId="0" xfId="37" applyFont="1" applyFill="1"/>
    <xf numFmtId="168" fontId="28" fillId="27" borderId="41" xfId="37" applyNumberFormat="1" applyFont="1" applyFill="1" applyBorder="1" applyAlignment="1">
      <alignment vertical="center"/>
    </xf>
    <xf numFmtId="0" fontId="2" fillId="0" borderId="129" xfId="37" applyFont="1" applyBorder="1" applyAlignment="1">
      <alignment horizontal="left" wrapText="1"/>
    </xf>
    <xf numFmtId="0" fontId="101" fillId="0" borderId="0" xfId="37" applyFont="1" applyAlignment="1">
      <alignment horizontal="center"/>
    </xf>
    <xf numFmtId="3" fontId="15" fillId="0" borderId="41" xfId="37" applyNumberFormat="1" applyFont="1" applyBorder="1"/>
    <xf numFmtId="0" fontId="3" fillId="0" borderId="22" xfId="37" applyFont="1" applyBorder="1" applyAlignment="1">
      <alignment horizontal="left"/>
    </xf>
    <xf numFmtId="0" fontId="11" fillId="0" borderId="150" xfId="37" applyFont="1" applyBorder="1" applyAlignment="1">
      <alignment horizontal="left" vertical="center"/>
    </xf>
    <xf numFmtId="0" fontId="11" fillId="0" borderId="0" xfId="37" applyFont="1" applyAlignment="1">
      <alignment horizontal="center"/>
    </xf>
    <xf numFmtId="168" fontId="11" fillId="0" borderId="135" xfId="37" applyNumberFormat="1" applyFont="1" applyBorder="1" applyAlignment="1">
      <alignment vertical="center"/>
    </xf>
    <xf numFmtId="0" fontId="6" fillId="0" borderId="16" xfId="37" applyFont="1" applyBorder="1" applyAlignment="1">
      <alignment horizontal="right"/>
    </xf>
    <xf numFmtId="0" fontId="6" fillId="0" borderId="152" xfId="37" applyFont="1" applyBorder="1" applyAlignment="1">
      <alignment horizontal="center" vertical="center"/>
    </xf>
    <xf numFmtId="168" fontId="6" fillId="0" borderId="95" xfId="37" applyNumberFormat="1" applyFont="1" applyBorder="1" applyAlignment="1">
      <alignment vertical="center"/>
    </xf>
    <xf numFmtId="168" fontId="71" fillId="0" borderId="135" xfId="37" applyNumberFormat="1" applyFont="1" applyBorder="1" applyAlignment="1">
      <alignment vertical="center"/>
    </xf>
    <xf numFmtId="0" fontId="6" fillId="27" borderId="22" xfId="37" applyFont="1" applyFill="1" applyBorder="1" applyAlignment="1">
      <alignment horizontal="right"/>
    </xf>
    <xf numFmtId="0" fontId="6" fillId="27" borderId="0" xfId="37" applyFont="1" applyFill="1" applyAlignment="1">
      <alignment horizontal="center" vertical="center"/>
    </xf>
    <xf numFmtId="168" fontId="6" fillId="27" borderId="41" xfId="37" applyNumberFormat="1" applyFont="1" applyFill="1" applyBorder="1" applyAlignment="1">
      <alignment vertical="center"/>
    </xf>
    <xf numFmtId="3" fontId="3" fillId="0" borderId="41" xfId="37" applyNumberFormat="1" applyFont="1" applyBorder="1"/>
    <xf numFmtId="0" fontId="3" fillId="0" borderId="149" xfId="37" applyFont="1" applyBorder="1" applyAlignment="1">
      <alignment horizontal="left"/>
    </xf>
    <xf numFmtId="0" fontId="33" fillId="0" borderId="0" xfId="37" applyFont="1" applyAlignment="1">
      <alignment horizontal="center"/>
    </xf>
    <xf numFmtId="0" fontId="28" fillId="0" borderId="152" xfId="37" applyFont="1" applyBorder="1" applyAlignment="1">
      <alignment horizontal="center" vertical="center"/>
    </xf>
    <xf numFmtId="0" fontId="3" fillId="27" borderId="10" xfId="37" applyFont="1" applyFill="1" applyBorder="1"/>
    <xf numFmtId="0" fontId="15" fillId="27" borderId="83" xfId="37" applyFont="1" applyFill="1" applyBorder="1"/>
    <xf numFmtId="0" fontId="3" fillId="27" borderId="75" xfId="37" applyFont="1" applyFill="1" applyBorder="1"/>
    <xf numFmtId="0" fontId="15" fillId="27" borderId="0" xfId="37" applyFont="1" applyFill="1"/>
    <xf numFmtId="0" fontId="3" fillId="27" borderId="41" xfId="37" applyFont="1" applyFill="1" applyBorder="1"/>
    <xf numFmtId="0" fontId="3" fillId="27" borderId="22" xfId="37" applyFont="1" applyFill="1" applyBorder="1" applyAlignment="1">
      <alignment horizontal="left"/>
    </xf>
    <xf numFmtId="0" fontId="11" fillId="27" borderId="0" xfId="37" applyFont="1" applyFill="1" applyAlignment="1">
      <alignment horizontal="center"/>
    </xf>
    <xf numFmtId="168" fontId="5" fillId="0" borderId="95" xfId="37" applyNumberFormat="1" applyFont="1" applyBorder="1" applyAlignment="1">
      <alignment vertical="center"/>
    </xf>
    <xf numFmtId="164" fontId="41" fillId="26" borderId="129" xfId="60" applyNumberFormat="1" applyFill="1" applyBorder="1" applyAlignment="1">
      <alignment horizontal="right" vertical="top"/>
    </xf>
    <xf numFmtId="164" fontId="48" fillId="26" borderId="129" xfId="60" applyNumberFormat="1" applyFont="1" applyFill="1" applyBorder="1" applyAlignment="1">
      <alignment horizontal="right" vertical="top"/>
    </xf>
    <xf numFmtId="0" fontId="92" fillId="26" borderId="129" xfId="58" applyFont="1" applyFill="1" applyBorder="1" applyAlignment="1">
      <alignment vertical="top"/>
    </xf>
    <xf numFmtId="164" fontId="15" fillId="26" borderId="129" xfId="60" applyNumberFormat="1" applyFont="1" applyFill="1" applyBorder="1" applyAlignment="1">
      <alignment vertical="top"/>
    </xf>
    <xf numFmtId="0" fontId="37" fillId="0" borderId="114" xfId="37" applyFont="1" applyBorder="1" applyAlignment="1">
      <alignment horizontal="center" vertical="center"/>
    </xf>
    <xf numFmtId="167" fontId="178" fillId="0" borderId="0" xfId="37" applyNumberFormat="1" applyFont="1"/>
    <xf numFmtId="164" fontId="41" fillId="0" borderId="0" xfId="60" applyNumberFormat="1" applyAlignment="1">
      <alignment vertical="center"/>
    </xf>
    <xf numFmtId="164" fontId="41" fillId="0" borderId="0" xfId="60" applyNumberFormat="1" applyAlignment="1">
      <alignment horizontal="center" vertical="center"/>
    </xf>
    <xf numFmtId="0" fontId="92" fillId="26" borderId="23" xfId="58" applyFont="1" applyFill="1" applyBorder="1" applyAlignment="1">
      <alignment horizontal="centerContinuous" readingOrder="1"/>
    </xf>
    <xf numFmtId="0" fontId="118" fillId="26" borderId="0" xfId="58" applyFont="1" applyFill="1" applyAlignment="1">
      <alignment horizontal="centerContinuous" readingOrder="1"/>
    </xf>
    <xf numFmtId="164" fontId="15" fillId="26" borderId="0" xfId="60" applyNumberFormat="1" applyFont="1" applyFill="1" applyAlignment="1">
      <alignment horizontal="centerContinuous" vertical="center" readingOrder="1"/>
    </xf>
    <xf numFmtId="164" fontId="15" fillId="26" borderId="41" xfId="60" applyNumberFormat="1" applyFont="1" applyFill="1" applyBorder="1" applyAlignment="1">
      <alignment horizontal="centerContinuous" vertical="center" readingOrder="1"/>
    </xf>
    <xf numFmtId="167" fontId="41" fillId="0" borderId="0" xfId="60" applyNumberFormat="1" applyAlignment="1">
      <alignment vertical="center"/>
    </xf>
    <xf numFmtId="167" fontId="41" fillId="0" borderId="0" xfId="60" applyNumberFormat="1" applyAlignment="1">
      <alignment horizontal="center" vertical="center"/>
    </xf>
    <xf numFmtId="0" fontId="92" fillId="26" borderId="0" xfId="58" applyFont="1" applyFill="1" applyAlignment="1">
      <alignment horizontal="centerContinuous"/>
    </xf>
    <xf numFmtId="164" fontId="15" fillId="26" borderId="0" xfId="60" applyNumberFormat="1" applyFont="1" applyFill="1" applyAlignment="1">
      <alignment horizontal="centerContinuous" vertical="center"/>
    </xf>
    <xf numFmtId="164" fontId="15" fillId="26" borderId="41" xfId="60" applyNumberFormat="1" applyFont="1" applyFill="1" applyBorder="1" applyAlignment="1">
      <alignment horizontal="centerContinuous" vertical="center"/>
    </xf>
    <xf numFmtId="164" fontId="41" fillId="0" borderId="0" xfId="60" applyNumberFormat="1" applyAlignment="1">
      <alignment vertical="top"/>
    </xf>
    <xf numFmtId="164" fontId="41" fillId="26" borderId="56" xfId="60" applyNumberFormat="1" applyFill="1" applyBorder="1" applyAlignment="1">
      <alignment horizontal="right" vertical="top"/>
    </xf>
    <xf numFmtId="164" fontId="48" fillId="26" borderId="77" xfId="60" applyNumberFormat="1" applyFont="1" applyFill="1" applyBorder="1" applyAlignment="1">
      <alignment horizontal="right" vertical="top"/>
    </xf>
    <xf numFmtId="0" fontId="92" fillId="26" borderId="77" xfId="58" applyFont="1" applyFill="1" applyBorder="1" applyAlignment="1">
      <alignment vertical="top"/>
    </xf>
    <xf numFmtId="164" fontId="15" fillId="26" borderId="77" xfId="60" applyNumberFormat="1" applyFont="1" applyFill="1" applyBorder="1" applyAlignment="1">
      <alignment vertical="top"/>
    </xf>
    <xf numFmtId="164" fontId="15" fillId="26" borderId="67" xfId="60" applyNumberFormat="1" applyFont="1" applyFill="1" applyBorder="1" applyAlignment="1">
      <alignment vertical="top"/>
    </xf>
    <xf numFmtId="164" fontId="37" fillId="0" borderId="138" xfId="60" applyNumberFormat="1" applyFont="1" applyBorder="1" applyAlignment="1">
      <alignment horizontal="center" vertical="center" wrapText="1"/>
    </xf>
    <xf numFmtId="164" fontId="42" fillId="0" borderId="0" xfId="60" applyNumberFormat="1" applyFont="1" applyAlignment="1">
      <alignment vertical="center"/>
    </xf>
    <xf numFmtId="164" fontId="42" fillId="0" borderId="0" xfId="60" applyNumberFormat="1" applyFont="1" applyAlignment="1">
      <alignment horizontal="center" vertical="center"/>
    </xf>
    <xf numFmtId="164" fontId="42" fillId="0" borderId="0" xfId="60" applyNumberFormat="1" applyFont="1" applyAlignment="1">
      <alignment horizontal="right" vertical="center"/>
    </xf>
    <xf numFmtId="164" fontId="46" fillId="0" borderId="0" xfId="60" applyNumberFormat="1" applyFont="1" applyAlignment="1">
      <alignment horizontal="right" vertical="center"/>
    </xf>
    <xf numFmtId="164" fontId="43" fillId="0" borderId="0" xfId="60" applyNumberFormat="1" applyFont="1" applyAlignment="1">
      <alignment vertical="center"/>
    </xf>
    <xf numFmtId="164" fontId="44" fillId="0" borderId="0" xfId="60" applyNumberFormat="1" applyFont="1" applyAlignment="1">
      <alignment horizontal="center" vertical="center" wrapText="1"/>
    </xf>
    <xf numFmtId="164" fontId="56" fillId="0" borderId="0" xfId="60" applyNumberFormat="1" applyFont="1" applyAlignment="1">
      <alignment horizontal="centerContinuous" vertical="center"/>
    </xf>
    <xf numFmtId="164" fontId="6" fillId="0" borderId="0" xfId="60" applyNumberFormat="1" applyFont="1" applyAlignment="1">
      <alignment horizontal="centerContinuous" vertical="center"/>
    </xf>
    <xf numFmtId="164" fontId="42" fillId="0" borderId="0" xfId="60" applyNumberFormat="1" applyFont="1" applyAlignment="1">
      <alignment horizontal="centerContinuous" vertical="center"/>
    </xf>
    <xf numFmtId="164" fontId="43" fillId="0" borderId="0" xfId="60" applyNumberFormat="1" applyFont="1" applyAlignment="1">
      <alignment horizontal="centerContinuous" vertical="center"/>
    </xf>
    <xf numFmtId="14" fontId="42" fillId="0" borderId="0" xfId="60" applyNumberFormat="1" applyFont="1" applyAlignment="1">
      <alignment vertical="center"/>
    </xf>
    <xf numFmtId="164" fontId="48" fillId="0" borderId="0" xfId="60" applyNumberFormat="1" applyFont="1" applyAlignment="1">
      <alignment horizontal="right" vertical="center"/>
    </xf>
    <xf numFmtId="164" fontId="44" fillId="28" borderId="35" xfId="60" applyNumberFormat="1" applyFont="1" applyFill="1" applyBorder="1" applyAlignment="1">
      <alignment horizontal="center" vertical="center"/>
    </xf>
    <xf numFmtId="164" fontId="44" fillId="0" borderId="0" xfId="60" applyNumberFormat="1" applyFont="1" applyAlignment="1">
      <alignment vertical="center"/>
    </xf>
    <xf numFmtId="164" fontId="44" fillId="0" borderId="0" xfId="60" applyNumberFormat="1" applyFont="1" applyAlignment="1">
      <alignment horizontal="center" vertical="center"/>
    </xf>
    <xf numFmtId="0" fontId="179" fillId="0" borderId="0" xfId="42" applyFont="1" applyAlignment="1">
      <alignment horizontal="center" vertical="center"/>
    </xf>
    <xf numFmtId="0" fontId="119" fillId="33" borderId="0" xfId="37" applyFont="1" applyFill="1" applyAlignment="1">
      <alignment horizontal="centerContinuous" vertical="center"/>
    </xf>
    <xf numFmtId="0" fontId="121" fillId="33" borderId="0" xfId="37" applyFont="1" applyFill="1" applyAlignment="1">
      <alignment horizontal="center" vertical="center"/>
    </xf>
    <xf numFmtId="0" fontId="113" fillId="33" borderId="0" xfId="37" applyFont="1" applyFill="1" applyAlignment="1">
      <alignment horizontal="centerContinuous" vertical="center"/>
    </xf>
    <xf numFmtId="0" fontId="150" fillId="0" borderId="0" xfId="42" applyFont="1" applyAlignment="1">
      <alignment horizontal="center" vertical="center"/>
    </xf>
    <xf numFmtId="0" fontId="160" fillId="0" borderId="0" xfId="42" applyFont="1" applyAlignment="1">
      <alignment vertical="center"/>
    </xf>
    <xf numFmtId="10" fontId="156" fillId="0" borderId="35" xfId="42" applyNumberFormat="1" applyFont="1" applyBorder="1" applyAlignment="1" applyProtection="1">
      <alignment horizontal="center" vertical="center" wrapText="1"/>
      <protection locked="0"/>
    </xf>
    <xf numFmtId="0" fontId="160" fillId="0" borderId="0" xfId="43" applyFont="1" applyAlignment="1">
      <alignment vertical="center" wrapText="1"/>
    </xf>
    <xf numFmtId="2" fontId="150" fillId="0" borderId="0" xfId="42" applyNumberFormat="1" applyFont="1" applyAlignment="1" applyProtection="1">
      <alignment horizontal="center" vertical="center"/>
      <protection hidden="1"/>
    </xf>
    <xf numFmtId="3" fontId="9" fillId="35" borderId="35" xfId="42" applyNumberFormat="1" applyFont="1" applyFill="1" applyBorder="1" applyAlignment="1">
      <alignment horizontal="center" vertical="center" wrapText="1"/>
    </xf>
    <xf numFmtId="0" fontId="154" fillId="0" borderId="0" xfId="42" applyFont="1" applyAlignment="1">
      <alignment vertical="center"/>
    </xf>
    <xf numFmtId="167" fontId="41" fillId="0" borderId="0" xfId="60" applyNumberFormat="1" applyAlignment="1">
      <alignment horizontal="center" vertical="center" wrapText="1"/>
    </xf>
    <xf numFmtId="164" fontId="2" fillId="0" borderId="0" xfId="60" applyNumberFormat="1" applyFont="1" applyAlignment="1">
      <alignment horizontal="center" vertical="center" wrapText="1"/>
    </xf>
    <xf numFmtId="0" fontId="120" fillId="33" borderId="0" xfId="37" applyFont="1" applyFill="1" applyAlignment="1">
      <alignment horizontal="centerContinuous" vertical="center"/>
    </xf>
    <xf numFmtId="0" fontId="160" fillId="0" borderId="0" xfId="54" applyFont="1" applyAlignment="1">
      <alignment vertical="center" wrapText="1"/>
    </xf>
    <xf numFmtId="14" fontId="156" fillId="0" borderId="0" xfId="37" applyNumberFormat="1" applyFont="1" applyAlignment="1">
      <alignment horizontal="center" vertical="center" wrapText="1"/>
    </xf>
    <xf numFmtId="0" fontId="160" fillId="0" borderId="0" xfId="46" applyFont="1" applyAlignment="1">
      <alignment vertical="center" wrapText="1"/>
    </xf>
    <xf numFmtId="0" fontId="15" fillId="0" borderId="0" xfId="46" applyFont="1" applyAlignment="1">
      <alignment vertical="center" wrapText="1"/>
    </xf>
    <xf numFmtId="0" fontId="3" fillId="0" borderId="0" xfId="46" applyFont="1" applyAlignment="1">
      <alignment vertical="center" wrapText="1"/>
    </xf>
    <xf numFmtId="0" fontId="9" fillId="0" borderId="0" xfId="37" applyFont="1"/>
    <xf numFmtId="0" fontId="178" fillId="0" borderId="0" xfId="37" applyFont="1" applyAlignment="1">
      <alignment horizontal="center"/>
    </xf>
    <xf numFmtId="0" fontId="178" fillId="0" borderId="0" xfId="37" applyFont="1"/>
    <xf numFmtId="167" fontId="41" fillId="0" borderId="0" xfId="60" applyNumberFormat="1" applyAlignment="1">
      <alignment vertical="center" wrapText="1"/>
    </xf>
    <xf numFmtId="0" fontId="92" fillId="26" borderId="0" xfId="58" applyFont="1" applyFill="1" applyAlignment="1">
      <alignment horizontal="centerContinuous" readingOrder="1"/>
    </xf>
    <xf numFmtId="14" fontId="41" fillId="0" borderId="0" xfId="60" applyNumberFormat="1" applyAlignment="1">
      <alignment vertical="top"/>
    </xf>
    <xf numFmtId="164" fontId="41" fillId="26" borderId="77" xfId="60" applyNumberFormat="1" applyFill="1" applyBorder="1" applyAlignment="1">
      <alignment horizontal="right" vertical="top"/>
    </xf>
    <xf numFmtId="164" fontId="180" fillId="0" borderId="0" xfId="60" applyNumberFormat="1" applyFont="1" applyAlignment="1">
      <alignment vertical="center"/>
    </xf>
    <xf numFmtId="164" fontId="52" fillId="0" borderId="0" xfId="60" applyNumberFormat="1" applyFont="1" applyAlignment="1">
      <alignment horizontal="right" vertical="center"/>
    </xf>
    <xf numFmtId="3" fontId="9" fillId="0" borderId="139" xfId="42" applyNumberFormat="1" applyFont="1" applyBorder="1" applyAlignment="1">
      <alignment horizontal="center" vertical="center" wrapText="1"/>
    </xf>
    <xf numFmtId="0" fontId="163" fillId="0" borderId="0" xfId="42" applyFont="1" applyAlignment="1" applyProtection="1">
      <alignment horizontal="center" vertical="center"/>
      <protection hidden="1"/>
    </xf>
    <xf numFmtId="0" fontId="181" fillId="33" borderId="0" xfId="37" applyFont="1" applyFill="1" applyAlignment="1">
      <alignment horizontal="center" vertical="center"/>
    </xf>
    <xf numFmtId="0" fontId="150" fillId="0" borderId="0" xfId="43" applyFont="1" applyAlignment="1">
      <alignment vertical="center"/>
    </xf>
    <xf numFmtId="0" fontId="182" fillId="0" borderId="0" xfId="43" applyFont="1" applyAlignment="1">
      <alignment horizontal="center" vertical="center"/>
    </xf>
    <xf numFmtId="0" fontId="163" fillId="0" borderId="0" xfId="43" applyFont="1" applyAlignment="1">
      <alignment vertical="center"/>
    </xf>
    <xf numFmtId="0" fontId="183" fillId="0" borderId="0" xfId="43" applyFont="1" applyAlignment="1">
      <alignment vertical="center" wrapText="1"/>
    </xf>
    <xf numFmtId="0" fontId="154" fillId="0" borderId="0" xfId="43" applyFont="1" applyAlignment="1">
      <alignment vertical="center" wrapText="1"/>
    </xf>
    <xf numFmtId="0" fontId="156" fillId="0" borderId="0" xfId="43" applyFont="1" applyAlignment="1">
      <alignment horizontal="center" vertical="center"/>
    </xf>
    <xf numFmtId="0" fontId="159" fillId="0" borderId="0" xfId="43" applyFont="1" applyAlignment="1">
      <alignment vertical="center" wrapText="1"/>
    </xf>
    <xf numFmtId="0" fontId="4" fillId="0" borderId="0" xfId="43" applyFont="1" applyAlignment="1">
      <alignment horizontal="center" vertical="center"/>
    </xf>
    <xf numFmtId="0" fontId="3" fillId="0" borderId="0" xfId="43" applyFont="1" applyAlignment="1">
      <alignment horizontal="center" vertical="center"/>
    </xf>
    <xf numFmtId="0" fontId="26" fillId="0" borderId="0" xfId="43" applyFont="1" applyAlignment="1">
      <alignment vertical="center"/>
    </xf>
    <xf numFmtId="0" fontId="26" fillId="0" borderId="0" xfId="43" applyFont="1" applyAlignment="1">
      <alignment vertical="center" wrapText="1"/>
    </xf>
    <xf numFmtId="3" fontId="156" fillId="0" borderId="35" xfId="43" applyNumberFormat="1" applyFont="1" applyBorder="1" applyAlignment="1" applyProtection="1">
      <alignment horizontal="center" vertical="center" wrapText="1"/>
      <protection locked="0"/>
    </xf>
    <xf numFmtId="0" fontId="150" fillId="0" borderId="0" xfId="43" applyFont="1" applyAlignment="1" applyProtection="1">
      <alignment horizontal="center" vertical="center"/>
      <protection hidden="1"/>
    </xf>
    <xf numFmtId="0" fontId="15" fillId="0" borderId="0" xfId="43" applyFont="1" applyAlignment="1">
      <alignment vertical="center" wrapText="1"/>
    </xf>
    <xf numFmtId="0" fontId="9" fillId="0" borderId="0" xfId="42" applyFont="1"/>
    <xf numFmtId="0" fontId="122" fillId="0" borderId="0" xfId="0" applyFont="1" applyAlignment="1">
      <alignment horizontal="left" vertical="top"/>
    </xf>
    <xf numFmtId="0" fontId="2" fillId="0" borderId="95" xfId="0" applyFont="1" applyBorder="1" applyAlignment="1">
      <alignment horizontal="centerContinuous"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173" fontId="4" fillId="0" borderId="50" xfId="0" applyNumberFormat="1" applyFont="1" applyBorder="1" applyAlignment="1">
      <alignment horizontal="center" vertical="center"/>
    </xf>
    <xf numFmtId="0" fontId="3" fillId="0" borderId="61" xfId="0" applyFont="1" applyBorder="1" applyAlignment="1">
      <alignment horizontal="left" vertical="center"/>
    </xf>
    <xf numFmtId="0" fontId="3" fillId="0" borderId="58" xfId="0" applyFont="1" applyBorder="1" applyAlignment="1">
      <alignment horizontal="left" vertical="center"/>
    </xf>
    <xf numFmtId="173" fontId="4" fillId="0" borderId="35" xfId="0" applyNumberFormat="1" applyFont="1" applyBorder="1" applyAlignment="1">
      <alignment horizontal="center" vertical="center"/>
    </xf>
    <xf numFmtId="0" fontId="6" fillId="0" borderId="61" xfId="0" applyFont="1" applyBorder="1" applyAlignment="1">
      <alignment horizontal="left" vertical="center"/>
    </xf>
    <xf numFmtId="0" fontId="6" fillId="0" borderId="77" xfId="0" applyFont="1" applyBorder="1" applyAlignment="1">
      <alignment horizontal="left" vertical="center"/>
    </xf>
    <xf numFmtId="173" fontId="28" fillId="0" borderId="56" xfId="0" applyNumberFormat="1" applyFont="1" applyBorder="1" applyAlignment="1">
      <alignment horizontal="center" vertical="center"/>
    </xf>
    <xf numFmtId="0" fontId="3" fillId="0" borderId="77" xfId="0" applyFont="1" applyBorder="1" applyAlignment="1">
      <alignment horizontal="left" vertical="center"/>
    </xf>
    <xf numFmtId="173" fontId="4" fillId="0" borderId="56" xfId="0" applyNumberFormat="1" applyFont="1" applyBorder="1" applyAlignment="1">
      <alignment horizontal="center" vertical="center"/>
    </xf>
    <xf numFmtId="173" fontId="28" fillId="0" borderId="61" xfId="0" applyNumberFormat="1" applyFont="1" applyBorder="1" applyAlignment="1">
      <alignment horizontal="center" vertical="center"/>
    </xf>
    <xf numFmtId="173" fontId="28" fillId="0" borderId="35" xfId="0" applyNumberFormat="1" applyFont="1" applyBorder="1" applyAlignment="1">
      <alignment horizontal="center" vertical="center"/>
    </xf>
    <xf numFmtId="0" fontId="6" fillId="0" borderId="139" xfId="0" applyFont="1" applyBorder="1" applyAlignment="1">
      <alignment horizontal="left" vertical="center"/>
    </xf>
    <xf numFmtId="173" fontId="10" fillId="0" borderId="35" xfId="0" applyNumberFormat="1" applyFont="1" applyBorder="1" applyAlignment="1">
      <alignment horizontal="center" vertical="center" wrapText="1"/>
    </xf>
    <xf numFmtId="0" fontId="23" fillId="0" borderId="0" xfId="0" applyFont="1" applyAlignment="1">
      <alignment vertical="top"/>
    </xf>
    <xf numFmtId="0" fontId="3" fillId="36" borderId="0" xfId="0" applyFont="1" applyFill="1" applyAlignment="1">
      <alignment vertical="center"/>
    </xf>
    <xf numFmtId="0" fontId="11" fillId="0" borderId="77" xfId="0" applyFont="1" applyBorder="1" applyAlignment="1">
      <alignment horizontal="left" vertical="center"/>
    </xf>
    <xf numFmtId="0" fontId="11" fillId="0" borderId="58" xfId="0" applyFont="1" applyBorder="1" applyAlignment="1">
      <alignment horizontal="left" vertical="center"/>
    </xf>
    <xf numFmtId="173" fontId="71" fillId="0" borderId="50" xfId="0" applyNumberFormat="1" applyFont="1" applyBorder="1" applyAlignment="1">
      <alignment horizontal="center" vertical="center"/>
    </xf>
    <xf numFmtId="0" fontId="3" fillId="0" borderId="139" xfId="0" applyFont="1" applyBorder="1" applyAlignment="1">
      <alignment horizontal="left" vertical="center"/>
    </xf>
    <xf numFmtId="174" fontId="4" fillId="0" borderId="50" xfId="0" applyNumberFormat="1" applyFont="1" applyBorder="1" applyAlignment="1">
      <alignment horizontal="center" vertical="center"/>
    </xf>
    <xf numFmtId="175" fontId="4" fillId="37" borderId="54" xfId="0" applyNumberFormat="1" applyFont="1" applyFill="1" applyBorder="1" applyAlignment="1">
      <alignment horizontal="center" vertical="center"/>
    </xf>
    <xf numFmtId="175" fontId="4" fillId="37" borderId="55" xfId="0" applyNumberFormat="1" applyFont="1" applyFill="1" applyBorder="1" applyAlignment="1">
      <alignment horizontal="center" vertical="center"/>
    </xf>
    <xf numFmtId="0" fontId="3" fillId="0" borderId="139" xfId="0" applyFont="1" applyBorder="1" applyAlignment="1">
      <alignment horizontal="left" vertical="center" wrapText="1"/>
    </xf>
    <xf numFmtId="175" fontId="4" fillId="37" borderId="23" xfId="0" applyNumberFormat="1" applyFont="1" applyFill="1" applyBorder="1" applyAlignment="1">
      <alignment horizontal="center" vertical="center"/>
    </xf>
    <xf numFmtId="175" fontId="4" fillId="37" borderId="82" xfId="0" applyNumberFormat="1" applyFont="1" applyFill="1" applyBorder="1" applyAlignment="1">
      <alignment horizontal="center" vertical="center"/>
    </xf>
    <xf numFmtId="175" fontId="4" fillId="37" borderId="57" xfId="0" applyNumberFormat="1" applyFont="1" applyFill="1" applyBorder="1" applyAlignment="1">
      <alignment horizontal="center" vertical="center"/>
    </xf>
    <xf numFmtId="0" fontId="146" fillId="0" borderId="0" xfId="0" applyFont="1" applyAlignment="1">
      <alignment horizontal="center"/>
    </xf>
    <xf numFmtId="0" fontId="6" fillId="0" borderId="57" xfId="0" applyFont="1" applyBorder="1" applyAlignment="1">
      <alignment horizontal="left" vertical="center"/>
    </xf>
    <xf numFmtId="173" fontId="28" fillId="0" borderId="50" xfId="0" applyNumberFormat="1" applyFont="1" applyBorder="1" applyAlignment="1">
      <alignment horizontal="center" vertical="center"/>
    </xf>
    <xf numFmtId="0" fontId="6" fillId="0" borderId="58" xfId="0" applyFont="1" applyBorder="1" applyAlignment="1">
      <alignment horizontal="left" vertical="center"/>
    </xf>
    <xf numFmtId="0" fontId="6" fillId="0" borderId="35" xfId="0" applyFont="1" applyBorder="1" applyAlignment="1">
      <alignment horizontal="left" vertical="center"/>
    </xf>
    <xf numFmtId="0" fontId="11" fillId="0" borderId="139" xfId="0" applyFont="1" applyBorder="1" applyAlignment="1">
      <alignment horizontal="centerContinuous" vertical="center"/>
    </xf>
    <xf numFmtId="173" fontId="28" fillId="0" borderId="139" xfId="0" applyNumberFormat="1" applyFont="1" applyBorder="1" applyAlignment="1">
      <alignment horizontal="centerContinuous" vertical="center"/>
    </xf>
    <xf numFmtId="173" fontId="4" fillId="30" borderId="35" xfId="0" applyNumberFormat="1" applyFont="1" applyFill="1" applyBorder="1" applyAlignment="1">
      <alignment horizontal="center" vertical="center"/>
    </xf>
    <xf numFmtId="173" fontId="4" fillId="37" borderId="23" xfId="0" applyNumberFormat="1" applyFont="1" applyFill="1" applyBorder="1" applyAlignment="1">
      <alignment horizontal="center" vertical="center"/>
    </xf>
    <xf numFmtId="173" fontId="4" fillId="30" borderId="50" xfId="0" applyNumberFormat="1" applyFont="1" applyFill="1" applyBorder="1" applyAlignment="1">
      <alignment horizontal="center" vertical="center"/>
    </xf>
    <xf numFmtId="173" fontId="4" fillId="37" borderId="82" xfId="0" applyNumberFormat="1" applyFont="1" applyFill="1" applyBorder="1" applyAlignment="1">
      <alignment horizontal="center" vertical="center"/>
    </xf>
    <xf numFmtId="173" fontId="4" fillId="37" borderId="123" xfId="0" applyNumberFormat="1" applyFont="1" applyFill="1" applyBorder="1" applyAlignment="1">
      <alignment horizontal="center" vertical="center"/>
    </xf>
    <xf numFmtId="173" fontId="4" fillId="30" borderId="139" xfId="0" applyNumberFormat="1" applyFont="1" applyFill="1" applyBorder="1" applyAlignment="1">
      <alignment horizontal="centerContinuous" vertical="center"/>
    </xf>
    <xf numFmtId="173" fontId="4" fillId="37" borderId="55" xfId="0" applyNumberFormat="1" applyFont="1" applyFill="1" applyBorder="1" applyAlignment="1">
      <alignment horizontal="center" vertical="center"/>
    </xf>
    <xf numFmtId="173" fontId="4" fillId="37" borderId="57" xfId="0" applyNumberFormat="1" applyFont="1" applyFill="1" applyBorder="1" applyAlignment="1">
      <alignment horizontal="center" vertical="center"/>
    </xf>
    <xf numFmtId="0" fontId="3" fillId="0" borderId="57" xfId="0" applyFont="1" applyBorder="1" applyAlignment="1">
      <alignment horizontal="left" vertical="center" wrapText="1"/>
    </xf>
    <xf numFmtId="0" fontId="3" fillId="0" borderId="77" xfId="0" applyFont="1" applyBorder="1" applyAlignment="1">
      <alignment horizontal="left" vertical="center" wrapText="1"/>
    </xf>
    <xf numFmtId="173" fontId="4" fillId="37" borderId="56" xfId="0" applyNumberFormat="1" applyFont="1" applyFill="1" applyBorder="1" applyAlignment="1">
      <alignment horizontal="center" vertical="center"/>
    </xf>
    <xf numFmtId="0" fontId="133" fillId="0" borderId="0" xfId="37" applyFont="1" applyAlignment="1">
      <alignment horizontal="centerContinuous" vertical="center"/>
    </xf>
    <xf numFmtId="0" fontId="0" fillId="0" borderId="0" xfId="0" applyAlignment="1">
      <alignment horizontal="centerContinuous" vertical="center"/>
    </xf>
    <xf numFmtId="0" fontId="37" fillId="0" borderId="114" xfId="0" applyFont="1" applyBorder="1" applyAlignment="1">
      <alignment horizontal="centerContinuous" vertical="center"/>
    </xf>
    <xf numFmtId="0" fontId="3" fillId="0" borderId="39" xfId="0" applyFont="1" applyBorder="1" applyAlignment="1">
      <alignment horizontal="left" vertical="center"/>
    </xf>
    <xf numFmtId="173" fontId="4" fillId="0" borderId="87" xfId="0" applyNumberFormat="1" applyFont="1" applyBorder="1" applyAlignment="1">
      <alignment horizontal="center" vertical="center"/>
    </xf>
    <xf numFmtId="0" fontId="3" fillId="0" borderId="40" xfId="0" applyFont="1" applyBorder="1" applyAlignment="1">
      <alignment horizontal="left" vertical="center"/>
    </xf>
    <xf numFmtId="0" fontId="11" fillId="0" borderId="40" xfId="0" applyFont="1" applyBorder="1" applyAlignment="1">
      <alignment horizontal="left" vertical="center"/>
    </xf>
    <xf numFmtId="173" fontId="71" fillId="0" borderId="87" xfId="0" applyNumberFormat="1" applyFont="1" applyBorder="1" applyAlignment="1">
      <alignment horizontal="center" vertical="center"/>
    </xf>
    <xf numFmtId="0" fontId="3" fillId="0" borderId="40" xfId="0" applyFont="1" applyBorder="1" applyAlignment="1">
      <alignment vertical="center"/>
    </xf>
    <xf numFmtId="174" fontId="4" fillId="0" borderId="87" xfId="0" applyNumberFormat="1" applyFont="1" applyBorder="1" applyAlignment="1">
      <alignment horizontal="center" vertical="center"/>
    </xf>
    <xf numFmtId="175" fontId="4" fillId="37" borderId="101" xfId="0" applyNumberFormat="1" applyFont="1" applyFill="1" applyBorder="1" applyAlignment="1">
      <alignment horizontal="center" vertical="center"/>
    </xf>
    <xf numFmtId="175" fontId="4" fillId="37" borderId="87" xfId="0" applyNumberFormat="1" applyFont="1" applyFill="1" applyBorder="1" applyAlignment="1">
      <alignment horizontal="center" vertical="center"/>
    </xf>
    <xf numFmtId="0" fontId="3" fillId="0" borderId="22" xfId="0" applyFont="1" applyBorder="1"/>
    <xf numFmtId="0" fontId="3" fillId="0" borderId="150" xfId="0" applyFont="1" applyBorder="1" applyAlignment="1">
      <alignment vertical="center"/>
    </xf>
    <xf numFmtId="0" fontId="3" fillId="0" borderId="111" xfId="0" applyFont="1" applyBorder="1" applyAlignment="1">
      <alignment horizontal="left" vertical="center"/>
    </xf>
    <xf numFmtId="0" fontId="3" fillId="0" borderId="143" xfId="0" applyFont="1" applyBorder="1" applyAlignment="1">
      <alignment horizontal="left" vertical="center"/>
    </xf>
    <xf numFmtId="175" fontId="4" fillId="37" borderId="154" xfId="0" applyNumberFormat="1" applyFont="1" applyFill="1" applyBorder="1" applyAlignment="1">
      <alignment horizontal="center" vertical="center"/>
    </xf>
    <xf numFmtId="174" fontId="4" fillId="0" borderId="154" xfId="0" applyNumberFormat="1" applyFont="1" applyBorder="1" applyAlignment="1">
      <alignment horizontal="center" vertical="center"/>
    </xf>
    <xf numFmtId="174" fontId="4" fillId="0" borderId="140" xfId="0" applyNumberFormat="1" applyFont="1" applyBorder="1" applyAlignment="1">
      <alignment horizontal="center" vertical="center"/>
    </xf>
    <xf numFmtId="0" fontId="6" fillId="0" borderId="39" xfId="0" applyFont="1" applyBorder="1" applyAlignment="1">
      <alignment horizontal="left" vertical="center"/>
    </xf>
    <xf numFmtId="173" fontId="28" fillId="0" borderId="87" xfId="0" applyNumberFormat="1" applyFont="1" applyBorder="1" applyAlignment="1">
      <alignment horizontal="center" vertical="center"/>
    </xf>
    <xf numFmtId="0" fontId="6" fillId="0" borderId="40" xfId="0" applyFont="1" applyBorder="1" applyAlignment="1">
      <alignment vertical="center"/>
    </xf>
    <xf numFmtId="173" fontId="28" fillId="0" borderId="69" xfId="0" applyNumberFormat="1" applyFont="1" applyBorder="1" applyAlignment="1">
      <alignment horizontal="center" vertical="center"/>
    </xf>
    <xf numFmtId="0" fontId="6" fillId="0" borderId="40" xfId="0" applyFont="1" applyBorder="1" applyAlignment="1">
      <alignment horizontal="left" vertical="center"/>
    </xf>
    <xf numFmtId="173" fontId="28" fillId="0" borderId="68" xfId="0" applyNumberFormat="1" applyFont="1" applyBorder="1" applyAlignment="1">
      <alignment horizontal="centerContinuous" vertical="center"/>
    </xf>
    <xf numFmtId="173" fontId="4" fillId="30" borderId="69" xfId="0" applyNumberFormat="1" applyFont="1" applyFill="1" applyBorder="1" applyAlignment="1">
      <alignment horizontal="center" vertical="center"/>
    </xf>
    <xf numFmtId="173" fontId="4" fillId="30" borderId="68" xfId="0" applyNumberFormat="1" applyFont="1" applyFill="1" applyBorder="1" applyAlignment="1">
      <alignment horizontal="centerContinuous" vertical="center"/>
    </xf>
    <xf numFmtId="173" fontId="4" fillId="37" borderId="41" xfId="0" applyNumberFormat="1" applyFont="1" applyFill="1" applyBorder="1" applyAlignment="1">
      <alignment horizontal="center" vertical="center"/>
    </xf>
    <xf numFmtId="173" fontId="4" fillId="37" borderId="67" xfId="0" applyNumberFormat="1" applyFont="1" applyFill="1" applyBorder="1" applyAlignment="1">
      <alignment horizontal="center" vertical="center"/>
    </xf>
    <xf numFmtId="0" fontId="6" fillId="0" borderId="150" xfId="0" applyFont="1" applyBorder="1" applyAlignment="1">
      <alignment vertical="center"/>
    </xf>
    <xf numFmtId="0" fontId="6" fillId="0" borderId="111" xfId="0" applyFont="1" applyBorder="1" applyAlignment="1">
      <alignment horizontal="left" vertical="center"/>
    </xf>
    <xf numFmtId="173" fontId="4" fillId="0" borderId="154" xfId="0" applyNumberFormat="1" applyFont="1" applyBorder="1" applyAlignment="1">
      <alignment horizontal="center" vertical="center"/>
    </xf>
    <xf numFmtId="173" fontId="4" fillId="0" borderId="140" xfId="0" applyNumberFormat="1" applyFont="1" applyBorder="1" applyAlignment="1">
      <alignment horizontal="center" vertical="center"/>
    </xf>
    <xf numFmtId="0" fontId="157" fillId="0" borderId="0" xfId="43" applyFont="1" applyAlignment="1">
      <alignment horizontal="center" vertical="center"/>
    </xf>
    <xf numFmtId="0" fontId="155" fillId="0" borderId="0" xfId="43" applyFont="1" applyAlignment="1">
      <alignment horizontal="center" vertical="center"/>
    </xf>
    <xf numFmtId="0" fontId="160" fillId="0" borderId="0" xfId="43" applyFont="1" applyAlignment="1">
      <alignment vertical="center"/>
    </xf>
    <xf numFmtId="0" fontId="9" fillId="0" borderId="0" xfId="0" applyFont="1" applyAlignment="1">
      <alignment vertical="top"/>
    </xf>
    <xf numFmtId="38" fontId="14" fillId="0" borderId="102" xfId="32" applyNumberFormat="1" applyFont="1" applyFill="1" applyBorder="1" applyAlignment="1"/>
    <xf numFmtId="38" fontId="14" fillId="0" borderId="104" xfId="32" applyNumberFormat="1" applyFont="1" applyFill="1" applyBorder="1" applyAlignment="1"/>
    <xf numFmtId="0" fontId="14" fillId="0" borderId="99" xfId="32" applyNumberFormat="1" applyFont="1" applyFill="1" applyBorder="1" applyAlignment="1" applyProtection="1">
      <protection locked="0"/>
    </xf>
    <xf numFmtId="0" fontId="14" fillId="0" borderId="69" xfId="32" applyNumberFormat="1" applyFont="1" applyFill="1" applyBorder="1" applyAlignment="1" applyProtection="1">
      <protection locked="0"/>
    </xf>
    <xf numFmtId="0" fontId="14" fillId="0" borderId="27" xfId="32" applyNumberFormat="1" applyFont="1" applyFill="1" applyBorder="1" applyAlignment="1" applyProtection="1">
      <protection locked="0"/>
    </xf>
    <xf numFmtId="0" fontId="14" fillId="0" borderId="87" xfId="32" applyNumberFormat="1" applyFont="1" applyFill="1" applyBorder="1" applyAlignment="1" applyProtection="1">
      <protection locked="0"/>
    </xf>
    <xf numFmtId="0" fontId="14" fillId="0" borderId="78" xfId="32" applyNumberFormat="1" applyFont="1" applyFill="1" applyBorder="1" applyAlignment="1" applyProtection="1">
      <protection locked="0"/>
    </xf>
    <xf numFmtId="0" fontId="14" fillId="0" borderId="63" xfId="32" applyNumberFormat="1" applyFont="1" applyFill="1" applyBorder="1" applyAlignment="1" applyProtection="1">
      <protection locked="0"/>
    </xf>
    <xf numFmtId="0" fontId="147" fillId="0" borderId="0" xfId="0" applyFont="1" applyAlignment="1" applyProtection="1">
      <alignment horizontal="center" vertical="center"/>
      <protection locked="0"/>
    </xf>
    <xf numFmtId="0" fontId="3" fillId="29" borderId="0" xfId="37" applyFont="1" applyFill="1"/>
    <xf numFmtId="0" fontId="23" fillId="0" borderId="148" xfId="37" applyFont="1" applyBorder="1" applyAlignment="1">
      <alignment horizontal="center" vertical="center"/>
    </xf>
    <xf numFmtId="0" fontId="26" fillId="36" borderId="0" xfId="37" applyFont="1" applyFill="1" applyAlignment="1">
      <alignment horizontal="center" vertical="center"/>
    </xf>
    <xf numFmtId="3" fontId="26" fillId="36" borderId="0" xfId="37" applyNumberFormat="1" applyFont="1" applyFill="1" applyAlignment="1">
      <alignment vertical="center"/>
    </xf>
    <xf numFmtId="3" fontId="26" fillId="36" borderId="0" xfId="37" applyNumberFormat="1" applyFont="1" applyFill="1" applyAlignment="1">
      <alignment horizontal="center" vertical="center"/>
    </xf>
    <xf numFmtId="0" fontId="15" fillId="0" borderId="0" xfId="62"/>
    <xf numFmtId="0" fontId="15" fillId="0" borderId="0" xfId="62" applyAlignment="1">
      <alignment vertical="center"/>
    </xf>
    <xf numFmtId="0" fontId="12" fillId="0" borderId="81" xfId="56" applyFont="1" applyBorder="1" applyAlignment="1">
      <alignment horizontal="center"/>
    </xf>
    <xf numFmtId="0" fontId="12" fillId="0" borderId="156" xfId="62" applyFont="1" applyBorder="1" applyAlignment="1">
      <alignment horizontal="center"/>
    </xf>
    <xf numFmtId="0" fontId="25" fillId="0" borderId="22" xfId="62" applyFont="1" applyBorder="1" applyAlignment="1">
      <alignment horizontal="center"/>
    </xf>
    <xf numFmtId="0" fontId="25" fillId="0" borderId="0" xfId="62" applyFont="1" applyAlignment="1">
      <alignment horizontal="center"/>
    </xf>
    <xf numFmtId="0" fontId="12" fillId="0" borderId="157" xfId="56" applyFont="1" applyBorder="1" applyAlignment="1">
      <alignment horizontal="center"/>
    </xf>
    <xf numFmtId="0" fontId="12" fillId="30" borderId="81" xfId="56" applyFont="1" applyFill="1" applyBorder="1" applyAlignment="1">
      <alignment horizontal="center"/>
    </xf>
    <xf numFmtId="0" fontId="12" fillId="30" borderId="156" xfId="62" applyFont="1" applyFill="1" applyBorder="1" applyAlignment="1">
      <alignment horizontal="center"/>
    </xf>
    <xf numFmtId="0" fontId="12" fillId="0" borderId="133" xfId="62" applyFont="1" applyBorder="1" applyAlignment="1">
      <alignment horizontal="center"/>
    </xf>
    <xf numFmtId="3" fontId="3" fillId="24" borderId="63" xfId="0" applyNumberFormat="1" applyFont="1" applyFill="1" applyBorder="1"/>
    <xf numFmtId="3" fontId="3" fillId="24" borderId="87" xfId="0" applyNumberFormat="1" applyFont="1" applyFill="1" applyBorder="1"/>
    <xf numFmtId="3" fontId="3" fillId="24" borderId="39" xfId="0" applyNumberFormat="1" applyFont="1" applyFill="1" applyBorder="1" applyProtection="1">
      <protection locked="0"/>
    </xf>
    <xf numFmtId="3" fontId="3" fillId="30" borderId="63" xfId="0" applyNumberFormat="1" applyFont="1" applyFill="1" applyBorder="1" applyProtection="1">
      <protection locked="0"/>
    </xf>
    <xf numFmtId="3" fontId="3" fillId="30" borderId="47" xfId="0" applyNumberFormat="1" applyFont="1" applyFill="1" applyBorder="1" applyProtection="1">
      <protection locked="0"/>
    </xf>
    <xf numFmtId="0" fontId="0" fillId="33" borderId="0" xfId="0" applyFill="1"/>
    <xf numFmtId="0" fontId="6" fillId="0" borderId="34" xfId="56" applyFont="1" applyBorder="1" applyAlignment="1">
      <alignment horizontal="left"/>
    </xf>
    <xf numFmtId="0" fontId="10" fillId="0" borderId="29" xfId="56" applyFont="1" applyBorder="1" applyAlignment="1">
      <alignment horizontal="center"/>
    </xf>
    <xf numFmtId="3" fontId="10" fillId="0" borderId="102" xfId="56" applyNumberFormat="1" applyFont="1" applyBorder="1" applyAlignment="1">
      <alignment horizontal="center"/>
    </xf>
    <xf numFmtId="3" fontId="10" fillId="0" borderId="29" xfId="56" applyNumberFormat="1" applyFont="1" applyBorder="1" applyAlignment="1">
      <alignment horizontal="center"/>
    </xf>
    <xf numFmtId="3" fontId="10" fillId="0" borderId="103" xfId="56" applyNumberFormat="1" applyFont="1" applyBorder="1" applyAlignment="1">
      <alignment horizontal="center"/>
    </xf>
    <xf numFmtId="3" fontId="10" fillId="0" borderId="120" xfId="56" applyNumberFormat="1" applyFont="1" applyBorder="1" applyAlignment="1">
      <alignment horizontal="center"/>
    </xf>
    <xf numFmtId="0" fontId="5" fillId="0" borderId="22" xfId="62" applyFont="1" applyBorder="1"/>
    <xf numFmtId="0" fontId="5" fillId="0" borderId="0" xfId="62" applyFont="1"/>
    <xf numFmtId="3" fontId="10" fillId="0" borderId="105" xfId="56" applyNumberFormat="1" applyFont="1" applyBorder="1" applyAlignment="1">
      <alignment horizontal="center"/>
    </xf>
    <xf numFmtId="3" fontId="10" fillId="0" borderId="104" xfId="56" applyNumberFormat="1" applyFont="1" applyBorder="1" applyAlignment="1">
      <alignment horizontal="center"/>
    </xf>
    <xf numFmtId="0" fontId="28" fillId="0" borderId="145" xfId="0" applyFont="1" applyBorder="1" applyAlignment="1">
      <alignment vertical="center"/>
    </xf>
    <xf numFmtId="0" fontId="3" fillId="0" borderId="146" xfId="0" applyFont="1" applyBorder="1" applyAlignment="1">
      <alignment horizontal="center"/>
    </xf>
    <xf numFmtId="0" fontId="3" fillId="0" borderId="146" xfId="0" applyFont="1" applyBorder="1"/>
    <xf numFmtId="0" fontId="3" fillId="0" borderId="16" xfId="0" applyFont="1" applyBorder="1"/>
    <xf numFmtId="0" fontId="3" fillId="0" borderId="111" xfId="0" applyFont="1" applyBorder="1" applyAlignment="1">
      <alignment horizontal="center"/>
    </xf>
    <xf numFmtId="0" fontId="3" fillId="33" borderId="0" xfId="0" applyFont="1" applyFill="1"/>
    <xf numFmtId="0" fontId="3" fillId="33" borderId="35" xfId="0" applyFont="1" applyFill="1" applyBorder="1"/>
    <xf numFmtId="3" fontId="3" fillId="0" borderId="76" xfId="0" applyNumberFormat="1" applyFont="1" applyBorder="1" applyProtection="1">
      <protection locked="0"/>
    </xf>
    <xf numFmtId="0" fontId="3" fillId="33" borderId="98" xfId="0" applyFont="1" applyFill="1" applyBorder="1"/>
    <xf numFmtId="0" fontId="3" fillId="0" borderId="42" xfId="0" applyFont="1" applyBorder="1" applyAlignment="1">
      <alignment horizontal="center" vertical="center" wrapText="1"/>
    </xf>
    <xf numFmtId="0" fontId="3" fillId="30" borderId="37" xfId="0" applyFont="1" applyFill="1" applyBorder="1" applyAlignment="1">
      <alignment horizontal="centerContinuous" vertical="center" wrapText="1"/>
    </xf>
    <xf numFmtId="0" fontId="3" fillId="30" borderId="37" xfId="0" applyFont="1" applyFill="1" applyBorder="1" applyAlignment="1">
      <alignment horizontal="center" vertical="center" wrapText="1"/>
    </xf>
    <xf numFmtId="0" fontId="32" fillId="30" borderId="31" xfId="0" applyFont="1" applyFill="1" applyBorder="1" applyAlignment="1">
      <alignment horizontal="center"/>
    </xf>
    <xf numFmtId="0" fontId="14" fillId="0" borderId="42" xfId="0" applyFont="1" applyBorder="1" applyAlignment="1">
      <alignment horizontal="center" vertical="center" wrapText="1"/>
    </xf>
    <xf numFmtId="0" fontId="3" fillId="0" borderId="142" xfId="0" applyFont="1" applyBorder="1" applyAlignment="1">
      <alignment horizontal="left"/>
    </xf>
    <xf numFmtId="0" fontId="3" fillId="0" borderId="86" xfId="0" applyFont="1" applyBorder="1" applyAlignment="1">
      <alignment horizontal="left"/>
    </xf>
    <xf numFmtId="0" fontId="3" fillId="0" borderId="18" xfId="0" applyFont="1" applyBorder="1" applyAlignment="1">
      <alignment horizontal="centerContinuous" vertical="center" wrapText="1"/>
    </xf>
    <xf numFmtId="3" fontId="3" fillId="24" borderId="58" xfId="0" applyNumberFormat="1" applyFont="1" applyFill="1" applyBorder="1"/>
    <xf numFmtId="0" fontId="0" fillId="0" borderId="148" xfId="0" applyBorder="1"/>
    <xf numFmtId="3" fontId="3" fillId="24" borderId="57" xfId="0" applyNumberFormat="1" applyFont="1" applyFill="1" applyBorder="1"/>
    <xf numFmtId="0" fontId="12" fillId="0" borderId="166" xfId="56" applyFont="1" applyBorder="1" applyAlignment="1">
      <alignment horizontal="center"/>
    </xf>
    <xf numFmtId="0" fontId="12" fillId="0" borderId="92" xfId="62" applyFont="1" applyBorder="1" applyAlignment="1">
      <alignment horizontal="center"/>
    </xf>
    <xf numFmtId="0" fontId="189" fillId="0" borderId="0" xfId="0" applyFont="1"/>
    <xf numFmtId="0" fontId="28" fillId="0" borderId="41" xfId="0" applyFont="1" applyBorder="1" applyAlignment="1">
      <alignment horizontal="left" vertical="center" wrapText="1"/>
    </xf>
    <xf numFmtId="0" fontId="28" fillId="0" borderId="153" xfId="0" applyFont="1" applyBorder="1" applyAlignment="1">
      <alignment horizontal="left" vertical="center" wrapText="1"/>
    </xf>
    <xf numFmtId="0" fontId="28" fillId="0" borderId="146" xfId="0" applyFont="1" applyBorder="1" applyAlignment="1">
      <alignment horizontal="left" vertical="center" wrapText="1"/>
    </xf>
    <xf numFmtId="0" fontId="28" fillId="0" borderId="95" xfId="0" applyFont="1" applyBorder="1" applyAlignment="1">
      <alignment horizontal="left" vertical="center" wrapText="1"/>
    </xf>
    <xf numFmtId="0" fontId="15" fillId="0" borderId="35" xfId="0" applyFont="1" applyBorder="1" applyAlignment="1">
      <alignment horizontal="center"/>
    </xf>
    <xf numFmtId="0" fontId="19" fillId="24" borderId="23" xfId="0" applyFont="1" applyFill="1" applyBorder="1" applyAlignment="1">
      <alignment horizontal="left"/>
    </xf>
    <xf numFmtId="3" fontId="19" fillId="24" borderId="55" xfId="0" applyNumberFormat="1" applyFont="1" applyFill="1" applyBorder="1" applyProtection="1">
      <protection locked="0"/>
    </xf>
    <xf numFmtId="3" fontId="19" fillId="24" borderId="90" xfId="0" applyNumberFormat="1" applyFont="1" applyFill="1" applyBorder="1" applyProtection="1">
      <protection locked="0"/>
    </xf>
    <xf numFmtId="3" fontId="19" fillId="24" borderId="131" xfId="0" applyNumberFormat="1" applyFont="1" applyFill="1" applyBorder="1" applyProtection="1">
      <protection locked="0"/>
    </xf>
    <xf numFmtId="168" fontId="19" fillId="24" borderId="88" xfId="0" applyNumberFormat="1" applyFont="1" applyFill="1" applyBorder="1" applyAlignment="1">
      <alignment horizontal="right"/>
    </xf>
    <xf numFmtId="168" fontId="19" fillId="24" borderId="167" xfId="0" applyNumberFormat="1" applyFont="1" applyFill="1" applyBorder="1" applyAlignment="1">
      <alignment horizontal="right"/>
    </xf>
    <xf numFmtId="168" fontId="19" fillId="24" borderId="26" xfId="0" applyNumberFormat="1" applyFont="1" applyFill="1" applyBorder="1" applyAlignment="1">
      <alignment horizontal="right"/>
    </xf>
    <xf numFmtId="168" fontId="72" fillId="24" borderId="0" xfId="0" applyNumberFormat="1" applyFont="1" applyFill="1" applyAlignment="1">
      <alignment horizontal="right"/>
    </xf>
    <xf numFmtId="0" fontId="191" fillId="0" borderId="0" xfId="0" applyFont="1"/>
    <xf numFmtId="40" fontId="50" fillId="0" borderId="35" xfId="32" applyFont="1" applyBorder="1" applyAlignment="1">
      <alignment horizontal="center"/>
    </xf>
    <xf numFmtId="0" fontId="3" fillId="0" borderId="48" xfId="37" applyFont="1" applyBorder="1" applyAlignment="1">
      <alignment horizontal="left" vertical="center"/>
    </xf>
    <xf numFmtId="0" fontId="192" fillId="0" borderId="0" xfId="37" applyFont="1" applyAlignment="1">
      <alignment horizontal="center"/>
    </xf>
    <xf numFmtId="0" fontId="192" fillId="0" borderId="0" xfId="37" applyFont="1"/>
    <xf numFmtId="0" fontId="193" fillId="0" borderId="0" xfId="37" applyFont="1"/>
    <xf numFmtId="0" fontId="193" fillId="0" borderId="0" xfId="37" applyFont="1" applyAlignment="1">
      <alignment horizontal="center"/>
    </xf>
    <xf numFmtId="0" fontId="3" fillId="36" borderId="0" xfId="37" applyFont="1" applyFill="1" applyAlignment="1">
      <alignment horizontal="center" vertical="center"/>
    </xf>
    <xf numFmtId="3" fontId="3" fillId="36" borderId="0" xfId="37" applyNumberFormat="1" applyFont="1" applyFill="1" applyAlignment="1">
      <alignment vertical="center"/>
    </xf>
    <xf numFmtId="3" fontId="195" fillId="0" borderId="69" xfId="37" applyNumberFormat="1" applyFont="1" applyBorder="1" applyProtection="1">
      <protection locked="0"/>
    </xf>
    <xf numFmtId="0" fontId="178" fillId="0" borderId="0" xfId="37" applyFont="1" applyAlignment="1">
      <alignment horizontal="center" vertical="center"/>
    </xf>
    <xf numFmtId="49" fontId="150" fillId="0" borderId="0" xfId="42" applyNumberFormat="1" applyFont="1" applyAlignment="1" applyProtection="1">
      <alignment horizontal="center" vertical="center" wrapText="1"/>
      <protection locked="0"/>
    </xf>
    <xf numFmtId="0" fontId="178" fillId="0" borderId="0" xfId="42" applyFont="1"/>
    <xf numFmtId="0" fontId="163" fillId="0" borderId="0" xfId="42" applyFont="1"/>
    <xf numFmtId="0" fontId="164" fillId="0" borderId="0" xfId="42" applyFont="1"/>
    <xf numFmtId="0" fontId="182" fillId="0" borderId="0" xfId="42" applyFont="1" applyAlignment="1">
      <alignment horizontal="center" vertical="center"/>
    </xf>
    <xf numFmtId="0" fontId="4" fillId="0" borderId="0" xfId="44" applyFont="1" applyAlignment="1">
      <alignment horizontal="center" vertical="center"/>
    </xf>
    <xf numFmtId="0" fontId="26" fillId="0" borderId="0" xfId="44" applyFont="1" applyAlignment="1">
      <alignment vertical="center" wrapText="1"/>
    </xf>
    <xf numFmtId="0" fontId="150" fillId="0" borderId="0" xfId="44" applyFont="1" applyAlignment="1">
      <alignment vertical="center"/>
    </xf>
    <xf numFmtId="0" fontId="156" fillId="0" borderId="35" xfId="44" applyFont="1" applyBorder="1" applyAlignment="1" applyProtection="1">
      <alignment horizontal="center" vertical="center" wrapText="1"/>
      <protection locked="0"/>
    </xf>
    <xf numFmtId="0" fontId="160" fillId="0" borderId="0" xfId="44" applyFont="1" applyAlignment="1">
      <alignment vertical="center" wrapText="1"/>
    </xf>
    <xf numFmtId="0" fontId="150" fillId="0" borderId="0" xfId="44" applyFont="1" applyAlignment="1" applyProtection="1">
      <alignment horizontal="center" vertical="center"/>
      <protection hidden="1"/>
    </xf>
    <xf numFmtId="0" fontId="150" fillId="0" borderId="0" xfId="48" applyFont="1" applyAlignment="1" applyProtection="1">
      <alignment horizontal="center" vertical="center"/>
      <protection hidden="1"/>
    </xf>
    <xf numFmtId="0" fontId="154" fillId="0" borderId="0" xfId="44" applyFont="1" applyAlignment="1">
      <alignment vertical="center" wrapText="1"/>
    </xf>
    <xf numFmtId="0" fontId="156" fillId="0" borderId="0" xfId="44" applyFont="1" applyAlignment="1">
      <alignment horizontal="center" vertical="center"/>
    </xf>
    <xf numFmtId="0" fontId="159" fillId="0" borderId="0" xfId="44" applyFont="1" applyAlignment="1">
      <alignment vertical="center" wrapText="1"/>
    </xf>
    <xf numFmtId="3" fontId="156" fillId="0" borderId="35" xfId="44" applyNumberFormat="1" applyFont="1" applyBorder="1" applyAlignment="1" applyProtection="1">
      <alignment horizontal="center" vertical="center" wrapText="1"/>
      <protection locked="0"/>
    </xf>
    <xf numFmtId="0" fontId="140" fillId="0" borderId="0" xfId="44" applyAlignment="1">
      <alignment vertical="center" wrapText="1"/>
    </xf>
    <xf numFmtId="0" fontId="163" fillId="0" borderId="0" xfId="46" applyFont="1" applyAlignment="1">
      <alignment vertical="center"/>
    </xf>
    <xf numFmtId="0" fontId="26" fillId="0" borderId="0" xfId="48" applyFont="1" applyAlignment="1">
      <alignment vertical="center" wrapText="1"/>
    </xf>
    <xf numFmtId="173" fontId="4" fillId="0" borderId="69" xfId="0" applyNumberFormat="1" applyFont="1" applyBorder="1" applyAlignment="1">
      <alignment horizontal="center" vertical="center"/>
    </xf>
    <xf numFmtId="173" fontId="4" fillId="30" borderId="101" xfId="0" applyNumberFormat="1" applyFont="1" applyFill="1" applyBorder="1" applyAlignment="1">
      <alignment horizontal="center" vertical="center"/>
    </xf>
    <xf numFmtId="173" fontId="4" fillId="37" borderId="87" xfId="0" applyNumberFormat="1" applyFont="1" applyFill="1" applyBorder="1" applyAlignment="1">
      <alignment horizontal="center" vertical="center"/>
    </xf>
    <xf numFmtId="173" fontId="3" fillId="0" borderId="50" xfId="0" applyNumberFormat="1" applyFont="1" applyBorder="1" applyAlignment="1">
      <alignment horizontal="center" vertical="center"/>
    </xf>
    <xf numFmtId="173" fontId="4" fillId="37" borderId="35" xfId="0" applyNumberFormat="1" applyFont="1" applyFill="1" applyBorder="1" applyAlignment="1">
      <alignment horizontal="center" vertical="center"/>
    </xf>
    <xf numFmtId="173" fontId="196" fillId="0" borderId="50" xfId="0" applyNumberFormat="1" applyFont="1" applyBorder="1" applyAlignment="1">
      <alignment horizontal="center" vertical="center"/>
    </xf>
    <xf numFmtId="173" fontId="4" fillId="37" borderId="126" xfId="0" applyNumberFormat="1" applyFont="1" applyFill="1" applyBorder="1" applyAlignment="1">
      <alignment horizontal="center" vertical="center"/>
    </xf>
    <xf numFmtId="0" fontId="3" fillId="0" borderId="129" xfId="0" applyFont="1" applyBorder="1" applyAlignment="1">
      <alignment horizontal="left" vertical="center"/>
    </xf>
    <xf numFmtId="0" fontId="145" fillId="0" borderId="0" xfId="0" applyFont="1"/>
    <xf numFmtId="0" fontId="101" fillId="0" borderId="77" xfId="37" applyFont="1" applyBorder="1" applyAlignment="1">
      <alignment horizontal="left"/>
    </xf>
    <xf numFmtId="0" fontId="101" fillId="0" borderId="12" xfId="37" applyFont="1" applyBorder="1" applyAlignment="1">
      <alignment horizontal="left"/>
    </xf>
    <xf numFmtId="0" fontId="15" fillId="0" borderId="12" xfId="37" applyFont="1" applyBorder="1" applyAlignment="1">
      <alignment horizontal="left"/>
    </xf>
    <xf numFmtId="0" fontId="146" fillId="0" borderId="0" xfId="0" quotePrefix="1" applyFont="1" applyAlignment="1">
      <alignment horizontal="center"/>
    </xf>
    <xf numFmtId="0" fontId="3" fillId="0" borderId="40" xfId="0" applyFont="1" applyBorder="1"/>
    <xf numFmtId="173" fontId="4" fillId="37" borderId="0" xfId="0" applyNumberFormat="1" applyFont="1" applyFill="1" applyAlignment="1">
      <alignment horizontal="center" vertical="center"/>
    </xf>
    <xf numFmtId="0" fontId="197" fillId="0" borderId="0" xfId="0" applyFont="1"/>
    <xf numFmtId="164" fontId="198" fillId="0" borderId="0" xfId="59" applyFont="1" applyAlignment="1">
      <alignment vertical="center"/>
    </xf>
    <xf numFmtId="0" fontId="197" fillId="30" borderId="0" xfId="0" applyFont="1" applyFill="1"/>
    <xf numFmtId="0" fontId="199" fillId="30" borderId="0" xfId="0" applyFont="1" applyFill="1"/>
    <xf numFmtId="164" fontId="198" fillId="30" borderId="0" xfId="59" applyFont="1" applyFill="1" applyAlignment="1">
      <alignment vertical="center"/>
    </xf>
    <xf numFmtId="164" fontId="148" fillId="0" borderId="0" xfId="59" applyFont="1" applyAlignment="1">
      <alignment vertical="center"/>
    </xf>
    <xf numFmtId="164" fontId="148" fillId="30" borderId="0" xfId="59" applyFont="1" applyFill="1" applyAlignment="1">
      <alignment vertical="center"/>
    </xf>
    <xf numFmtId="0" fontId="178" fillId="0" borderId="58" xfId="37" applyFont="1" applyBorder="1" applyAlignment="1">
      <alignment horizontal="left"/>
    </xf>
    <xf numFmtId="0" fontId="178" fillId="0" borderId="58" xfId="37" applyFont="1" applyBorder="1"/>
    <xf numFmtId="0" fontId="178" fillId="0" borderId="35" xfId="42" applyFont="1" applyBorder="1" applyAlignment="1">
      <alignment horizontal="center"/>
    </xf>
    <xf numFmtId="0" fontId="178" fillId="0" borderId="57" xfId="37" applyFont="1" applyBorder="1"/>
    <xf numFmtId="0" fontId="178" fillId="0" borderId="50" xfId="37" applyFont="1" applyBorder="1" applyAlignment="1">
      <alignment horizontal="center"/>
    </xf>
    <xf numFmtId="0" fontId="178" fillId="0" borderId="48" xfId="37" applyFont="1" applyBorder="1" applyAlignment="1">
      <alignment horizontal="left"/>
    </xf>
    <xf numFmtId="0" fontId="178" fillId="0" borderId="48" xfId="39" applyFont="1" applyBorder="1" applyAlignment="1">
      <alignment horizontal="left"/>
    </xf>
    <xf numFmtId="0" fontId="178" fillId="0" borderId="35" xfId="37" applyFont="1" applyBorder="1" applyAlignment="1">
      <alignment horizontal="center"/>
    </xf>
    <xf numFmtId="0" fontId="178" fillId="0" borderId="61" xfId="54" applyFont="1" applyBorder="1" applyAlignment="1">
      <alignment horizontal="center"/>
    </xf>
    <xf numFmtId="0" fontId="178" fillId="0" borderId="0" xfId="42" applyFont="1" applyAlignment="1">
      <alignment horizontal="center" vertical="center"/>
    </xf>
    <xf numFmtId="0" fontId="163" fillId="0" borderId="0" xfId="42" applyFont="1" applyAlignment="1">
      <alignment vertical="center" wrapText="1"/>
    </xf>
    <xf numFmtId="0" fontId="182" fillId="0" borderId="0" xfId="44" applyFont="1" applyAlignment="1">
      <alignment horizontal="center" vertical="center"/>
    </xf>
    <xf numFmtId="0" fontId="178" fillId="0" borderId="0" xfId="44" applyFont="1" applyAlignment="1">
      <alignment horizontal="center" vertical="center"/>
    </xf>
    <xf numFmtId="0" fontId="163" fillId="0" borderId="0" xfId="44" applyFont="1" applyAlignment="1">
      <alignment vertical="center"/>
    </xf>
    <xf numFmtId="0" fontId="163" fillId="0" borderId="0" xfId="44" applyFont="1" applyAlignment="1">
      <alignment vertical="center" wrapText="1"/>
    </xf>
    <xf numFmtId="0" fontId="202" fillId="0" borderId="0" xfId="44" applyFont="1" applyAlignment="1">
      <alignment vertical="center" wrapText="1"/>
    </xf>
    <xf numFmtId="0" fontId="203" fillId="0" borderId="0" xfId="42" applyFont="1" applyAlignment="1">
      <alignment horizontal="center" vertical="center"/>
    </xf>
    <xf numFmtId="0" fontId="192" fillId="0" borderId="0" xfId="42" applyFont="1" applyAlignment="1">
      <alignment horizontal="center" vertical="center"/>
    </xf>
    <xf numFmtId="0" fontId="204" fillId="0" borderId="0" xfId="46" applyFont="1" applyAlignment="1">
      <alignment vertical="center"/>
    </xf>
    <xf numFmtId="0" fontId="204" fillId="0" borderId="0" xfId="42" applyFont="1" applyAlignment="1">
      <alignment vertical="center" wrapText="1"/>
    </xf>
    <xf numFmtId="0" fontId="205" fillId="33" borderId="0" xfId="37" applyFont="1" applyFill="1" applyAlignment="1">
      <alignment horizontal="centerContinuous" vertical="center"/>
    </xf>
    <xf numFmtId="0" fontId="206" fillId="33" borderId="0" xfId="37" applyFont="1" applyFill="1" applyAlignment="1">
      <alignment horizontal="center" vertical="center"/>
    </xf>
    <xf numFmtId="0" fontId="207" fillId="0" borderId="0" xfId="42" applyFont="1" applyAlignment="1">
      <alignment vertical="center" wrapText="1"/>
    </xf>
    <xf numFmtId="0" fontId="208" fillId="0" borderId="0" xfId="42" applyFont="1" applyAlignment="1">
      <alignment vertical="center"/>
    </xf>
    <xf numFmtId="0" fontId="209" fillId="0" borderId="0" xfId="43" applyFont="1" applyAlignment="1">
      <alignment horizontal="center" vertical="center"/>
    </xf>
    <xf numFmtId="0" fontId="210" fillId="0" borderId="0" xfId="42" applyFont="1" applyAlignment="1">
      <alignment horizontal="center" vertical="center"/>
    </xf>
    <xf numFmtId="0" fontId="208" fillId="0" borderId="0" xfId="42" applyFont="1" applyAlignment="1">
      <alignment vertical="center" wrapText="1"/>
    </xf>
    <xf numFmtId="0" fontId="209" fillId="0" borderId="0" xfId="42" applyFont="1" applyAlignment="1">
      <alignment horizontal="center" vertical="center"/>
    </xf>
    <xf numFmtId="0" fontId="203" fillId="0" borderId="0" xfId="43" applyFont="1" applyAlignment="1">
      <alignment horizontal="center" vertical="center"/>
    </xf>
    <xf numFmtId="0" fontId="192" fillId="0" borderId="0" xfId="43" applyFont="1" applyAlignment="1">
      <alignment horizontal="center" vertical="center"/>
    </xf>
    <xf numFmtId="0" fontId="212" fillId="0" borderId="0" xfId="43" applyFont="1" applyAlignment="1">
      <alignment vertical="center"/>
    </xf>
    <xf numFmtId="0" fontId="204" fillId="0" borderId="0" xfId="43" applyFont="1" applyAlignment="1">
      <alignment vertical="center" wrapText="1"/>
    </xf>
    <xf numFmtId="0" fontId="204" fillId="0" borderId="0" xfId="42" applyFont="1" applyAlignment="1">
      <alignment vertical="center"/>
    </xf>
    <xf numFmtId="0" fontId="28" fillId="24" borderId="58" xfId="0" applyFont="1" applyFill="1" applyBorder="1" applyAlignment="1">
      <alignment horizontal="center" wrapText="1"/>
    </xf>
    <xf numFmtId="0" fontId="28" fillId="24" borderId="61" xfId="0" applyFont="1" applyFill="1" applyBorder="1" applyAlignment="1">
      <alignment horizontal="center"/>
    </xf>
    <xf numFmtId="3" fontId="4" fillId="24" borderId="78" xfId="0" applyNumberFormat="1" applyFont="1" applyFill="1" applyBorder="1" applyAlignment="1" applyProtection="1">
      <alignment wrapText="1"/>
      <protection locked="0"/>
    </xf>
    <xf numFmtId="3" fontId="4" fillId="24" borderId="35" xfId="0" applyNumberFormat="1" applyFont="1" applyFill="1" applyBorder="1" applyAlignment="1" applyProtection="1">
      <alignment wrapText="1"/>
      <protection locked="0"/>
    </xf>
    <xf numFmtId="3" fontId="4" fillId="24" borderId="35" xfId="0" applyNumberFormat="1" applyFont="1" applyFill="1" applyBorder="1" applyProtection="1">
      <protection locked="0"/>
    </xf>
    <xf numFmtId="3" fontId="4" fillId="24" borderId="76" xfId="0" applyNumberFormat="1" applyFont="1" applyFill="1" applyBorder="1" applyProtection="1">
      <protection locked="0"/>
    </xf>
    <xf numFmtId="164" fontId="215" fillId="0" borderId="0" xfId="59" applyFont="1" applyAlignment="1">
      <alignment horizontal="left" vertical="center" wrapText="1"/>
    </xf>
    <xf numFmtId="0" fontId="6" fillId="32" borderId="114" xfId="0" applyFont="1" applyFill="1" applyBorder="1" applyAlignment="1">
      <alignment horizontal="center" vertical="center" wrapText="1"/>
    </xf>
    <xf numFmtId="3" fontId="15" fillId="0" borderId="60" xfId="0" applyNumberFormat="1" applyFont="1" applyBorder="1" applyProtection="1">
      <protection locked="0"/>
    </xf>
    <xf numFmtId="0" fontId="13" fillId="32" borderId="148" xfId="0" applyFont="1" applyFill="1" applyBorder="1" applyAlignment="1">
      <alignment horizontal="center" vertical="center" wrapText="1"/>
    </xf>
    <xf numFmtId="0" fontId="13" fillId="32" borderId="171" xfId="0" applyFont="1" applyFill="1" applyBorder="1" applyAlignment="1">
      <alignment horizontal="center" vertical="center" wrapText="1"/>
    </xf>
    <xf numFmtId="0" fontId="13" fillId="32" borderId="60" xfId="0" applyFont="1" applyFill="1" applyBorder="1" applyAlignment="1">
      <alignment horizontal="center" vertical="center" wrapText="1"/>
    </xf>
    <xf numFmtId="0" fontId="13" fillId="32" borderId="164" xfId="0" applyFont="1" applyFill="1" applyBorder="1" applyAlignment="1">
      <alignment horizontal="center" vertical="center" wrapText="1"/>
    </xf>
    <xf numFmtId="3" fontId="23" fillId="0" borderId="114" xfId="0" applyNumberFormat="1" applyFont="1" applyBorder="1" applyAlignment="1">
      <alignment vertical="center"/>
    </xf>
    <xf numFmtId="0" fontId="0" fillId="0" borderId="59" xfId="0" applyBorder="1"/>
    <xf numFmtId="3" fontId="15" fillId="0" borderId="117" xfId="0" applyNumberFormat="1" applyFont="1" applyBorder="1" applyProtection="1">
      <protection locked="0"/>
    </xf>
    <xf numFmtId="0" fontId="3" fillId="0" borderId="69" xfId="37" applyFont="1" applyBorder="1" applyProtection="1">
      <protection locked="0"/>
    </xf>
    <xf numFmtId="0" fontId="3" fillId="0" borderId="87" xfId="37" applyFont="1" applyBorder="1" applyProtection="1">
      <protection locked="0"/>
    </xf>
    <xf numFmtId="0" fontId="178" fillId="0" borderId="35" xfId="39" applyFont="1" applyBorder="1" applyAlignment="1">
      <alignment horizontal="center"/>
    </xf>
    <xf numFmtId="0" fontId="3" fillId="0" borderId="0" xfId="37" applyFont="1" applyProtection="1">
      <protection locked="0"/>
    </xf>
    <xf numFmtId="0" fontId="3" fillId="0" borderId="0" xfId="0" applyFont="1" applyAlignment="1">
      <alignment horizontal="right"/>
    </xf>
    <xf numFmtId="0" fontId="11" fillId="0" borderId="56" xfId="0" applyFont="1" applyBorder="1" applyAlignment="1">
      <alignment horizontal="center"/>
    </xf>
    <xf numFmtId="3" fontId="10" fillId="0" borderId="172" xfId="56" applyNumberFormat="1" applyFont="1" applyBorder="1" applyAlignment="1">
      <alignment horizontal="center"/>
    </xf>
    <xf numFmtId="3" fontId="10" fillId="0" borderId="160" xfId="56" applyNumberFormat="1" applyFont="1" applyBorder="1" applyAlignment="1">
      <alignment horizontal="center"/>
    </xf>
    <xf numFmtId="3" fontId="3" fillId="24" borderId="35" xfId="0" applyNumberFormat="1" applyFont="1" applyFill="1" applyBorder="1" applyProtection="1">
      <protection locked="0"/>
    </xf>
    <xf numFmtId="3" fontId="3" fillId="24" borderId="81" xfId="0" applyNumberFormat="1" applyFont="1" applyFill="1" applyBorder="1" applyProtection="1">
      <protection locked="0"/>
    </xf>
    <xf numFmtId="3" fontId="3" fillId="24" borderId="81" xfId="0" applyNumberFormat="1" applyFont="1" applyFill="1" applyBorder="1"/>
    <xf numFmtId="3" fontId="3" fillId="24" borderId="58" xfId="0" applyNumberFormat="1" applyFont="1" applyFill="1" applyBorder="1" applyProtection="1">
      <protection locked="0"/>
    </xf>
    <xf numFmtId="3" fontId="3" fillId="24" borderId="173" xfId="0" applyNumberFormat="1" applyFont="1" applyFill="1" applyBorder="1" applyProtection="1">
      <protection locked="0"/>
    </xf>
    <xf numFmtId="3" fontId="3" fillId="24" borderId="173" xfId="0" applyNumberFormat="1" applyFont="1" applyFill="1" applyBorder="1"/>
    <xf numFmtId="3" fontId="3" fillId="24" borderId="76" xfId="0" applyNumberFormat="1" applyFont="1" applyFill="1" applyBorder="1" applyProtection="1">
      <protection locked="0"/>
    </xf>
    <xf numFmtId="3" fontId="3" fillId="24" borderId="132" xfId="0" applyNumberFormat="1" applyFont="1" applyFill="1" applyBorder="1" applyProtection="1">
      <protection locked="0"/>
    </xf>
    <xf numFmtId="3" fontId="3" fillId="24" borderId="50" xfId="0" applyNumberFormat="1" applyFont="1" applyFill="1" applyBorder="1" applyProtection="1">
      <protection locked="0"/>
    </xf>
    <xf numFmtId="3" fontId="3" fillId="24" borderId="57" xfId="0" applyNumberFormat="1" applyFont="1" applyFill="1" applyBorder="1" applyProtection="1">
      <protection locked="0"/>
    </xf>
    <xf numFmtId="3" fontId="3" fillId="24" borderId="50" xfId="0" applyNumberFormat="1" applyFont="1" applyFill="1" applyBorder="1"/>
    <xf numFmtId="0" fontId="12" fillId="0" borderId="51" xfId="56" applyFont="1" applyBorder="1" applyAlignment="1">
      <alignment horizontal="center"/>
    </xf>
    <xf numFmtId="0" fontId="12" fillId="0" borderId="62" xfId="62" applyFont="1" applyBorder="1" applyAlignment="1">
      <alignment horizontal="center"/>
    </xf>
    <xf numFmtId="0" fontId="12" fillId="0" borderId="135" xfId="62" applyFont="1" applyBorder="1" applyAlignment="1">
      <alignment horizontal="center"/>
    </xf>
    <xf numFmtId="3" fontId="3" fillId="38" borderId="58" xfId="0" applyNumberFormat="1" applyFont="1" applyFill="1" applyBorder="1" applyProtection="1">
      <protection locked="0"/>
    </xf>
    <xf numFmtId="3" fontId="3" fillId="38" borderId="76" xfId="0" applyNumberFormat="1" applyFont="1" applyFill="1" applyBorder="1" applyProtection="1">
      <protection locked="0"/>
    </xf>
    <xf numFmtId="3" fontId="3" fillId="38" borderId="173" xfId="0" applyNumberFormat="1" applyFont="1" applyFill="1" applyBorder="1" applyProtection="1">
      <protection locked="0"/>
    </xf>
    <xf numFmtId="3" fontId="3" fillId="38" borderId="132" xfId="0" applyNumberFormat="1" applyFont="1" applyFill="1" applyBorder="1" applyProtection="1">
      <protection locked="0"/>
    </xf>
    <xf numFmtId="0" fontId="2" fillId="39" borderId="0" xfId="85" applyFont="1"/>
    <xf numFmtId="0" fontId="26" fillId="39" borderId="0" xfId="85"/>
    <xf numFmtId="0" fontId="12" fillId="0" borderId="160" xfId="56" applyFont="1" applyBorder="1" applyAlignment="1">
      <alignment horizontal="center"/>
    </xf>
    <xf numFmtId="0" fontId="12" fillId="0" borderId="51" xfId="62" applyFont="1" applyBorder="1" applyAlignment="1">
      <alignment horizontal="center"/>
    </xf>
    <xf numFmtId="176" fontId="3" fillId="40" borderId="35" xfId="86" applyNumberFormat="1" applyFont="1" applyFill="1" applyBorder="1" applyProtection="1"/>
    <xf numFmtId="3" fontId="3" fillId="24" borderId="97" xfId="0" applyNumberFormat="1" applyFont="1" applyFill="1" applyBorder="1" applyProtection="1">
      <protection locked="0"/>
    </xf>
    <xf numFmtId="0" fontId="0" fillId="33" borderId="28" xfId="0" applyFill="1" applyBorder="1"/>
    <xf numFmtId="0" fontId="0" fillId="33" borderId="32" xfId="0" applyFill="1" applyBorder="1"/>
    <xf numFmtId="0" fontId="146" fillId="0" borderId="0" xfId="0" applyFont="1" applyAlignment="1">
      <alignment horizontal="right"/>
    </xf>
    <xf numFmtId="0" fontId="3" fillId="0" borderId="118" xfId="0" applyFont="1" applyBorder="1" applyAlignment="1">
      <alignment horizontal="justify" wrapText="1"/>
    </xf>
    <xf numFmtId="3" fontId="15" fillId="0" borderId="115" xfId="0" applyNumberFormat="1" applyFont="1" applyBorder="1" applyAlignment="1">
      <alignment vertical="center"/>
    </xf>
    <xf numFmtId="0" fontId="15" fillId="0" borderId="69" xfId="0" applyFont="1" applyBorder="1" applyAlignment="1" applyProtection="1">
      <alignment wrapText="1"/>
      <protection locked="0"/>
    </xf>
    <xf numFmtId="0" fontId="13" fillId="32" borderId="41" xfId="0" applyFont="1" applyFill="1" applyBorder="1" applyAlignment="1">
      <alignment horizontal="center" vertical="center" wrapText="1"/>
    </xf>
    <xf numFmtId="0" fontId="13" fillId="32" borderId="67" xfId="0" applyFont="1" applyFill="1" applyBorder="1" applyAlignment="1">
      <alignment horizontal="center" vertical="center" wrapText="1"/>
    </xf>
    <xf numFmtId="0" fontId="13" fillId="32" borderId="126" xfId="0" applyFont="1" applyFill="1" applyBorder="1" applyAlignment="1">
      <alignment horizontal="center" vertical="center" wrapText="1"/>
    </xf>
    <xf numFmtId="0" fontId="15" fillId="0" borderId="114" xfId="68" applyBorder="1" applyAlignment="1">
      <alignment horizontal="center" vertical="center" wrapText="1"/>
    </xf>
    <xf numFmtId="3" fontId="3" fillId="24" borderId="0" xfId="0" applyNumberFormat="1" applyFont="1" applyFill="1"/>
    <xf numFmtId="0" fontId="3" fillId="0" borderId="41" xfId="0" applyFont="1" applyBorder="1"/>
    <xf numFmtId="0" fontId="3" fillId="0" borderId="153" xfId="0" applyFont="1" applyBorder="1" applyAlignment="1">
      <alignment horizontal="center"/>
    </xf>
    <xf numFmtId="0" fontId="177" fillId="0" borderId="0" xfId="68" applyFont="1" applyAlignment="1">
      <alignment wrapText="1"/>
    </xf>
    <xf numFmtId="3" fontId="3" fillId="24" borderId="21" xfId="0" applyNumberFormat="1" applyFont="1" applyFill="1" applyBorder="1"/>
    <xf numFmtId="3" fontId="10" fillId="0" borderId="174" xfId="56" applyNumberFormat="1" applyFont="1" applyBorder="1" applyAlignment="1">
      <alignment horizontal="center"/>
    </xf>
    <xf numFmtId="3" fontId="3" fillId="24" borderId="171" xfId="0" applyNumberFormat="1" applyFont="1" applyFill="1" applyBorder="1"/>
    <xf numFmtId="3" fontId="19" fillId="24" borderId="168" xfId="0" applyNumberFormat="1" applyFont="1" applyFill="1" applyBorder="1" applyAlignment="1">
      <alignment horizontal="right"/>
    </xf>
    <xf numFmtId="3" fontId="19" fillId="24" borderId="169" xfId="0" applyNumberFormat="1" applyFont="1" applyFill="1" applyBorder="1"/>
    <xf numFmtId="3" fontId="19" fillId="24" borderId="170" xfId="0" applyNumberFormat="1" applyFont="1" applyFill="1" applyBorder="1"/>
    <xf numFmtId="3" fontId="19" fillId="24" borderId="136" xfId="0" applyNumberFormat="1" applyFont="1" applyFill="1" applyBorder="1"/>
    <xf numFmtId="3" fontId="19" fillId="24" borderId="85" xfId="0" applyNumberFormat="1" applyFont="1" applyFill="1" applyBorder="1" applyProtection="1">
      <protection locked="0"/>
    </xf>
    <xf numFmtId="3" fontId="19" fillId="24" borderId="54" xfId="0" applyNumberFormat="1" applyFont="1" applyFill="1" applyBorder="1" applyProtection="1">
      <protection locked="0"/>
    </xf>
    <xf numFmtId="3" fontId="19" fillId="24" borderId="100" xfId="0" applyNumberFormat="1" applyFont="1" applyFill="1" applyBorder="1" applyProtection="1">
      <protection locked="0"/>
    </xf>
    <xf numFmtId="2" fontId="14" fillId="0" borderId="19" xfId="32" applyNumberFormat="1" applyFont="1" applyFill="1" applyBorder="1" applyAlignment="1" applyProtection="1">
      <protection locked="0"/>
    </xf>
    <xf numFmtId="2" fontId="14" fillId="0" borderId="97" xfId="32" applyNumberFormat="1" applyFont="1" applyFill="1" applyBorder="1" applyAlignment="1" applyProtection="1">
      <protection locked="0"/>
    </xf>
    <xf numFmtId="2" fontId="14" fillId="0" borderId="175" xfId="32" applyNumberFormat="1" applyFont="1" applyFill="1" applyBorder="1" applyAlignment="1" applyProtection="1">
      <protection locked="0"/>
    </xf>
    <xf numFmtId="49" fontId="15" fillId="0" borderId="61" xfId="55" applyNumberFormat="1" applyFont="1" applyBorder="1" applyAlignment="1" applyProtection="1">
      <alignment horizontal="left" vertical="center"/>
      <protection locked="0"/>
    </xf>
    <xf numFmtId="49" fontId="15" fillId="0" borderId="139" xfId="55" applyNumberFormat="1" applyFont="1" applyBorder="1" applyAlignment="1" applyProtection="1">
      <alignment horizontal="left" vertical="center"/>
      <protection locked="0"/>
    </xf>
    <xf numFmtId="49" fontId="15" fillId="0" borderId="58" xfId="55" applyNumberFormat="1" applyFont="1" applyBorder="1" applyAlignment="1" applyProtection="1">
      <alignment horizontal="left" vertical="center"/>
      <protection locked="0"/>
    </xf>
    <xf numFmtId="49" fontId="15" fillId="0" borderId="61" xfId="0" applyNumberFormat="1" applyFont="1" applyBorder="1" applyAlignment="1" applyProtection="1">
      <alignment horizontal="left" vertical="center"/>
      <protection locked="0"/>
    </xf>
    <xf numFmtId="49" fontId="24" fillId="0" borderId="58" xfId="0" applyNumberFormat="1" applyFont="1" applyBorder="1" applyAlignment="1" applyProtection="1">
      <alignment horizontal="left" vertical="center"/>
      <protection locked="0"/>
    </xf>
    <xf numFmtId="49" fontId="15" fillId="0" borderId="144" xfId="55" applyNumberFormat="1" applyFont="1" applyBorder="1" applyAlignment="1" applyProtection="1">
      <alignment horizontal="left" vertical="center" wrapText="1"/>
      <protection locked="0"/>
    </xf>
    <xf numFmtId="49" fontId="24" fillId="0" borderId="129" xfId="55" applyNumberFormat="1" applyFont="1" applyBorder="1" applyAlignment="1" applyProtection="1">
      <alignment horizontal="left" vertical="center" wrapText="1"/>
      <protection locked="0"/>
    </xf>
    <xf numFmtId="49" fontId="24" fillId="0" borderId="82" xfId="55" applyNumberFormat="1" applyFont="1" applyBorder="1" applyAlignment="1" applyProtection="1">
      <alignment horizontal="left" vertical="center" wrapText="1"/>
      <protection locked="0"/>
    </xf>
    <xf numFmtId="49" fontId="24" fillId="0" borderId="23" xfId="55" applyNumberFormat="1" applyFont="1" applyBorder="1" applyAlignment="1" applyProtection="1">
      <alignment horizontal="left" vertical="center" wrapText="1"/>
      <protection locked="0"/>
    </xf>
    <xf numFmtId="49" fontId="24" fillId="0" borderId="0" xfId="55" applyNumberFormat="1" applyFont="1" applyAlignment="1" applyProtection="1">
      <alignment horizontal="left" vertical="center" wrapText="1"/>
      <protection locked="0"/>
    </xf>
    <xf numFmtId="49" fontId="24" fillId="0" borderId="123" xfId="55" applyNumberFormat="1" applyFont="1" applyBorder="1" applyAlignment="1" applyProtection="1">
      <alignment horizontal="left" vertical="center" wrapText="1"/>
      <protection locked="0"/>
    </xf>
    <xf numFmtId="49" fontId="24" fillId="0" borderId="56" xfId="55" applyNumberFormat="1" applyFont="1" applyBorder="1" applyAlignment="1" applyProtection="1">
      <alignment horizontal="left" vertical="center" wrapText="1"/>
      <protection locked="0"/>
    </xf>
    <xf numFmtId="49" fontId="24" fillId="0" borderId="77" xfId="55" applyNumberFormat="1" applyFont="1" applyBorder="1" applyAlignment="1" applyProtection="1">
      <alignment horizontal="left" vertical="center" wrapText="1"/>
      <protection locked="0"/>
    </xf>
    <xf numFmtId="49" fontId="24" fillId="0" borderId="57" xfId="55" applyNumberFormat="1" applyFont="1" applyBorder="1" applyAlignment="1" applyProtection="1">
      <alignment horizontal="left" vertical="center" wrapText="1"/>
      <protection locked="0"/>
    </xf>
    <xf numFmtId="164" fontId="9" fillId="0" borderId="0" xfId="59" applyFont="1" applyAlignment="1">
      <alignment horizontal="left" vertical="center" wrapText="1"/>
    </xf>
    <xf numFmtId="164" fontId="9" fillId="0" borderId="123" xfId="59" applyFont="1" applyBorder="1" applyAlignment="1">
      <alignment horizontal="left" vertical="center" wrapText="1"/>
    </xf>
    <xf numFmtId="0" fontId="9" fillId="0" borderId="0" xfId="0" applyFont="1" applyAlignment="1">
      <alignment horizontal="left" vertical="center" wrapText="1"/>
    </xf>
    <xf numFmtId="49" fontId="15" fillId="0" borderId="61" xfId="59" applyNumberFormat="1" applyFont="1" applyBorder="1" applyAlignment="1" applyProtection="1">
      <alignment horizontal="left" vertical="center"/>
      <protection locked="0"/>
    </xf>
    <xf numFmtId="49" fontId="24" fillId="0" borderId="58" xfId="59" applyNumberFormat="1" applyFont="1" applyBorder="1" applyAlignment="1" applyProtection="1">
      <alignment horizontal="left" vertical="center"/>
      <protection locked="0"/>
    </xf>
    <xf numFmtId="164" fontId="44" fillId="0" borderId="0" xfId="59" applyFont="1" applyAlignment="1">
      <alignment horizontal="left" vertical="center"/>
    </xf>
    <xf numFmtId="49" fontId="15" fillId="25" borderId="61" xfId="55" applyNumberFormat="1" applyFont="1" applyFill="1" applyBorder="1" applyAlignment="1" applyProtection="1">
      <alignment horizontal="left" vertical="center"/>
      <protection locked="0"/>
    </xf>
    <xf numFmtId="49" fontId="15" fillId="25" borderId="139" xfId="55" applyNumberFormat="1" applyFont="1" applyFill="1" applyBorder="1" applyAlignment="1" applyProtection="1">
      <alignment horizontal="left" vertical="center"/>
      <protection locked="0"/>
    </xf>
    <xf numFmtId="49" fontId="15" fillId="25" borderId="58" xfId="55" applyNumberFormat="1" applyFont="1" applyFill="1" applyBorder="1" applyAlignment="1" applyProtection="1">
      <alignment horizontal="left" vertical="center"/>
      <protection locked="0"/>
    </xf>
    <xf numFmtId="164" fontId="44" fillId="0" borderId="0" xfId="59" applyFont="1" applyAlignment="1">
      <alignment horizontal="center" vertical="center"/>
    </xf>
    <xf numFmtId="0" fontId="98" fillId="26" borderId="61" xfId="0" applyFont="1" applyFill="1" applyBorder="1" applyAlignment="1">
      <alignment horizontal="center" vertical="center" readingOrder="1"/>
    </xf>
    <xf numFmtId="0" fontId="98" fillId="26" borderId="139" xfId="0" applyFont="1" applyFill="1" applyBorder="1" applyAlignment="1">
      <alignment horizontal="center" vertical="center" readingOrder="1"/>
    </xf>
    <xf numFmtId="0" fontId="98" fillId="26" borderId="58" xfId="0" applyFont="1" applyFill="1" applyBorder="1" applyAlignment="1">
      <alignment horizontal="center" vertical="center" readingOrder="1"/>
    </xf>
    <xf numFmtId="49" fontId="115" fillId="0" borderId="61" xfId="22" applyNumberFormat="1" applyFont="1" applyFill="1" applyBorder="1" applyAlignment="1" applyProtection="1">
      <alignment horizontal="left" vertical="center"/>
      <protection locked="0"/>
    </xf>
    <xf numFmtId="49" fontId="4" fillId="0" borderId="139" xfId="55" applyNumberFormat="1" applyFont="1" applyBorder="1" applyAlignment="1" applyProtection="1">
      <alignment horizontal="left" vertical="center"/>
      <protection locked="0"/>
    </xf>
    <xf numFmtId="49" fontId="4" fillId="0" borderId="58" xfId="55" applyNumberFormat="1" applyFont="1" applyBorder="1" applyAlignment="1" applyProtection="1">
      <alignment horizontal="left" vertical="center"/>
      <protection locked="0"/>
    </xf>
    <xf numFmtId="164" fontId="23" fillId="0" borderId="0" xfId="59" applyFont="1" applyAlignment="1">
      <alignment horizontal="left" vertical="center" wrapText="1"/>
    </xf>
    <xf numFmtId="164" fontId="5" fillId="0" borderId="0" xfId="59" applyFont="1" applyAlignment="1">
      <alignment horizontal="left" wrapText="1"/>
    </xf>
    <xf numFmtId="164" fontId="5" fillId="0" borderId="129" xfId="59" applyFont="1" applyBorder="1" applyAlignment="1">
      <alignment horizontal="left" wrapText="1"/>
    </xf>
    <xf numFmtId="0" fontId="184" fillId="0" borderId="0" xfId="0" applyFont="1" applyAlignment="1">
      <alignment horizontal="left" vertical="top" wrapText="1"/>
    </xf>
    <xf numFmtId="0" fontId="184" fillId="0" borderId="123" xfId="0" applyFont="1" applyBorder="1" applyAlignment="1">
      <alignment horizontal="left" vertical="top" wrapText="1"/>
    </xf>
    <xf numFmtId="0" fontId="94" fillId="26" borderId="61" xfId="0" applyFont="1" applyFill="1" applyBorder="1" applyAlignment="1">
      <alignment horizontal="center" vertical="center" wrapText="1" readingOrder="1"/>
    </xf>
    <xf numFmtId="0" fontId="94" fillId="26" borderId="139" xfId="0" applyFont="1" applyFill="1" applyBorder="1" applyAlignment="1">
      <alignment horizontal="center" vertical="center" wrapText="1" readingOrder="1"/>
    </xf>
    <xf numFmtId="0" fontId="94" fillId="26" borderId="58" xfId="0" applyFont="1" applyFill="1" applyBorder="1" applyAlignment="1">
      <alignment horizontal="center" vertical="center" wrapText="1" readingOrder="1"/>
    </xf>
    <xf numFmtId="49" fontId="106" fillId="24" borderId="61" xfId="22" applyNumberFormat="1" applyFont="1" applyFill="1" applyBorder="1" applyAlignment="1" applyProtection="1">
      <alignment vertical="center"/>
      <protection locked="0"/>
    </xf>
    <xf numFmtId="49" fontId="15" fillId="24" borderId="139" xfId="0" applyNumberFormat="1" applyFont="1" applyFill="1" applyBorder="1" applyAlignment="1" applyProtection="1">
      <alignment vertical="center"/>
      <protection locked="0"/>
    </xf>
    <xf numFmtId="49" fontId="15" fillId="24" borderId="58" xfId="0" applyNumberFormat="1" applyFont="1" applyFill="1" applyBorder="1" applyAlignment="1" applyProtection="1">
      <alignment vertical="center"/>
      <protection locked="0"/>
    </xf>
    <xf numFmtId="49" fontId="8" fillId="0" borderId="61" xfId="22" applyNumberFormat="1" applyFill="1" applyBorder="1" applyAlignment="1" applyProtection="1">
      <alignment horizontal="left" vertical="center"/>
      <protection locked="0"/>
    </xf>
    <xf numFmtId="49" fontId="15" fillId="0" borderId="58" xfId="59" applyNumberFormat="1" applyFont="1" applyBorder="1" applyAlignment="1" applyProtection="1">
      <alignment horizontal="left" vertical="center"/>
      <protection locked="0"/>
    </xf>
    <xf numFmtId="49" fontId="15" fillId="25" borderId="61" xfId="59" applyNumberFormat="1" applyFont="1" applyFill="1" applyBorder="1" applyAlignment="1" applyProtection="1">
      <alignment horizontal="left" vertical="center"/>
      <protection locked="0"/>
    </xf>
    <xf numFmtId="49" fontId="15" fillId="25" borderId="58" xfId="59" applyNumberFormat="1" applyFont="1" applyFill="1" applyBorder="1" applyAlignment="1" applyProtection="1">
      <alignment horizontal="left" vertical="center"/>
      <protection locked="0"/>
    </xf>
    <xf numFmtId="164" fontId="23" fillId="30" borderId="0" xfId="59" applyFont="1" applyFill="1" applyAlignment="1">
      <alignment horizontal="left" vertical="center" wrapText="1"/>
    </xf>
    <xf numFmtId="164" fontId="23" fillId="30" borderId="123" xfId="59" applyFont="1" applyFill="1" applyBorder="1" applyAlignment="1">
      <alignment horizontal="left" vertical="center" wrapText="1"/>
    </xf>
    <xf numFmtId="164" fontId="9" fillId="24" borderId="0" xfId="59" applyFont="1" applyFill="1" applyAlignment="1">
      <alignment vertical="center" wrapText="1"/>
    </xf>
    <xf numFmtId="0" fontId="0" fillId="0" borderId="0" xfId="0" applyAlignment="1">
      <alignment vertical="center" wrapText="1"/>
    </xf>
    <xf numFmtId="0" fontId="23" fillId="0" borderId="0" xfId="0" applyFont="1" applyAlignment="1">
      <alignment horizontal="left" vertical="top" wrapText="1"/>
    </xf>
    <xf numFmtId="0" fontId="23" fillId="0" borderId="123" xfId="0" applyFont="1" applyBorder="1" applyAlignment="1">
      <alignment horizontal="left" vertical="top" wrapText="1"/>
    </xf>
    <xf numFmtId="0" fontId="23" fillId="0" borderId="0" xfId="0" applyFont="1" applyAlignment="1">
      <alignment horizontal="left" vertical="top"/>
    </xf>
    <xf numFmtId="0" fontId="23" fillId="0" borderId="123" xfId="0" applyFont="1" applyBorder="1" applyAlignment="1">
      <alignment horizontal="left" vertical="top"/>
    </xf>
    <xf numFmtId="164" fontId="23" fillId="30" borderId="0" xfId="59" applyFont="1" applyFill="1" applyAlignment="1">
      <alignment horizontal="left" vertical="top" wrapText="1"/>
    </xf>
    <xf numFmtId="0" fontId="0" fillId="0" borderId="0" xfId="0" applyAlignment="1">
      <alignment vertical="top" wrapText="1"/>
    </xf>
    <xf numFmtId="0" fontId="0" fillId="0" borderId="123" xfId="0" applyBorder="1" applyAlignment="1">
      <alignment vertical="top" wrapText="1"/>
    </xf>
    <xf numFmtId="164" fontId="23" fillId="30" borderId="0" xfId="59" applyFont="1" applyFill="1" applyAlignment="1">
      <alignment vertical="center" wrapText="1"/>
    </xf>
    <xf numFmtId="0" fontId="0" fillId="30" borderId="0" xfId="0" applyFill="1" applyAlignment="1">
      <alignment vertical="center" wrapText="1"/>
    </xf>
    <xf numFmtId="0" fontId="23" fillId="30" borderId="0" xfId="0" applyFont="1" applyFill="1" applyAlignment="1">
      <alignment vertical="center" wrapText="1"/>
    </xf>
    <xf numFmtId="0" fontId="23" fillId="0" borderId="0" xfId="0" applyFont="1" applyAlignment="1">
      <alignment wrapText="1"/>
    </xf>
    <xf numFmtId="0" fontId="0" fillId="0" borderId="0" xfId="0" applyAlignment="1">
      <alignment wrapText="1"/>
    </xf>
    <xf numFmtId="164" fontId="60" fillId="30" borderId="23" xfId="59" applyFont="1" applyFill="1" applyBorder="1" applyAlignment="1">
      <alignment vertical="center"/>
    </xf>
    <xf numFmtId="0" fontId="60" fillId="0" borderId="123" xfId="0" applyFont="1" applyBorder="1" applyAlignment="1">
      <alignment vertical="center"/>
    </xf>
    <xf numFmtId="164" fontId="185" fillId="30" borderId="0" xfId="59" applyFont="1" applyFill="1" applyAlignment="1">
      <alignment horizontal="left" vertical="center" wrapText="1"/>
    </xf>
    <xf numFmtId="164" fontId="185" fillId="30" borderId="123" xfId="59" applyFont="1" applyFill="1" applyBorder="1" applyAlignment="1">
      <alignment horizontal="left" vertical="center" wrapText="1"/>
    </xf>
    <xf numFmtId="0" fontId="60" fillId="30" borderId="123" xfId="0" applyFont="1" applyFill="1" applyBorder="1" applyAlignment="1">
      <alignment vertical="center"/>
    </xf>
    <xf numFmtId="0" fontId="0" fillId="0" borderId="123" xfId="0" applyBorder="1" applyAlignment="1">
      <alignment vertical="center" wrapText="1"/>
    </xf>
    <xf numFmtId="164" fontId="64" fillId="24" borderId="23" xfId="59" applyFont="1" applyFill="1" applyBorder="1" applyAlignment="1">
      <alignment horizontal="center" vertical="center" wrapText="1"/>
    </xf>
    <xf numFmtId="164" fontId="64" fillId="30" borderId="123" xfId="59" applyFont="1" applyFill="1" applyBorder="1" applyAlignment="1">
      <alignment horizontal="center" vertical="center" wrapText="1"/>
    </xf>
    <xf numFmtId="164" fontId="73" fillId="24" borderId="0" xfId="59" applyFont="1" applyFill="1" applyAlignment="1">
      <alignment horizontal="left" vertical="center" wrapText="1"/>
    </xf>
    <xf numFmtId="164" fontId="23" fillId="30" borderId="123" xfId="59" applyFont="1" applyFill="1" applyBorder="1" applyAlignment="1">
      <alignment horizontal="left" vertical="top" wrapText="1"/>
    </xf>
    <xf numFmtId="0" fontId="23" fillId="30" borderId="0" xfId="0" applyFont="1" applyFill="1" applyAlignment="1">
      <alignment horizontal="left" vertical="top" wrapText="1"/>
    </xf>
    <xf numFmtId="0" fontId="23" fillId="30" borderId="123" xfId="0" applyFont="1" applyFill="1" applyBorder="1" applyAlignment="1">
      <alignment horizontal="left" vertical="top" wrapText="1"/>
    </xf>
    <xf numFmtId="0" fontId="125" fillId="0" borderId="35" xfId="0" applyFont="1" applyBorder="1" applyAlignment="1">
      <alignment horizontal="center" vertical="center" wrapText="1"/>
    </xf>
    <xf numFmtId="0" fontId="126" fillId="0" borderId="35" xfId="0" applyFont="1" applyBorder="1" applyAlignment="1">
      <alignment horizontal="left" vertical="center"/>
    </xf>
    <xf numFmtId="0" fontId="126" fillId="0" borderId="0" xfId="0" applyFont="1" applyAlignment="1">
      <alignment horizontal="left" vertical="center"/>
    </xf>
    <xf numFmtId="164" fontId="60" fillId="30" borderId="23" xfId="22" applyNumberFormat="1" applyFont="1" applyFill="1" applyBorder="1" applyAlignment="1" applyProtection="1">
      <alignment horizontal="left" vertical="top" wrapText="1"/>
    </xf>
    <xf numFmtId="0" fontId="60" fillId="30" borderId="0" xfId="0" applyFont="1" applyFill="1" applyAlignment="1">
      <alignment horizontal="left" vertical="top" wrapText="1"/>
    </xf>
    <xf numFmtId="0" fontId="60" fillId="30" borderId="123" xfId="0" applyFont="1" applyFill="1" applyBorder="1" applyAlignment="1">
      <alignment horizontal="left" vertical="top" wrapText="1"/>
    </xf>
    <xf numFmtId="0" fontId="0" fillId="30" borderId="23" xfId="0" applyFill="1" applyBorder="1" applyAlignment="1">
      <alignment horizontal="left" vertical="top" wrapText="1"/>
    </xf>
    <xf numFmtId="0" fontId="0" fillId="30" borderId="0" xfId="0" applyFill="1" applyAlignment="1">
      <alignment horizontal="left" vertical="top" wrapText="1"/>
    </xf>
    <xf numFmtId="0" fontId="0" fillId="30" borderId="123" xfId="0" applyFill="1" applyBorder="1" applyAlignment="1">
      <alignment horizontal="left" vertical="top" wrapText="1"/>
    </xf>
    <xf numFmtId="0" fontId="0" fillId="30" borderId="23" xfId="0" applyFill="1" applyBorder="1" applyAlignment="1">
      <alignment wrapText="1"/>
    </xf>
    <xf numFmtId="0" fontId="0" fillId="30" borderId="0" xfId="0" applyFill="1" applyAlignment="1">
      <alignment wrapText="1"/>
    </xf>
    <xf numFmtId="0" fontId="0" fillId="30" borderId="123" xfId="0" applyFill="1" applyBorder="1" applyAlignment="1">
      <alignment wrapText="1"/>
    </xf>
    <xf numFmtId="164" fontId="23" fillId="30" borderId="0" xfId="59" applyFont="1" applyFill="1" applyAlignment="1">
      <alignment vertical="top" wrapText="1"/>
    </xf>
    <xf numFmtId="0" fontId="0" fillId="30" borderId="0" xfId="0" applyFill="1" applyAlignment="1">
      <alignment vertical="top" wrapText="1"/>
    </xf>
    <xf numFmtId="0" fontId="0" fillId="30" borderId="123" xfId="0" applyFill="1" applyBorder="1" applyAlignment="1">
      <alignment vertical="top" wrapText="1"/>
    </xf>
    <xf numFmtId="164" fontId="175" fillId="24" borderId="123" xfId="59" applyFont="1" applyFill="1" applyBorder="1" applyAlignment="1">
      <alignment horizontal="center" vertical="center" wrapText="1"/>
    </xf>
    <xf numFmtId="164" fontId="23" fillId="24" borderId="0" xfId="59" applyFont="1" applyFill="1" applyAlignment="1">
      <alignment vertical="center" wrapText="1"/>
    </xf>
    <xf numFmtId="0" fontId="23" fillId="0" borderId="0" xfId="0" applyFont="1" applyAlignment="1">
      <alignment horizontal="left" wrapText="1"/>
    </xf>
    <xf numFmtId="0" fontId="23" fillId="0" borderId="123" xfId="0" applyFont="1" applyBorder="1" applyAlignment="1">
      <alignment horizontal="left" wrapText="1"/>
    </xf>
    <xf numFmtId="0" fontId="0" fillId="30" borderId="123" xfId="0" applyFill="1" applyBorder="1" applyAlignment="1">
      <alignment vertical="center" wrapText="1"/>
    </xf>
    <xf numFmtId="164" fontId="23" fillId="24" borderId="123" xfId="59" applyFont="1" applyFill="1" applyBorder="1" applyAlignment="1">
      <alignment horizontal="left" vertical="top" wrapText="1"/>
    </xf>
    <xf numFmtId="164" fontId="23" fillId="24" borderId="0" xfId="59" applyFont="1" applyFill="1" applyAlignment="1">
      <alignment vertical="top" wrapText="1"/>
    </xf>
    <xf numFmtId="0" fontId="0" fillId="0" borderId="123" xfId="0" applyBorder="1" applyAlignment="1">
      <alignment wrapText="1"/>
    </xf>
    <xf numFmtId="0" fontId="60" fillId="0" borderId="0" xfId="0" applyFont="1" applyAlignment="1">
      <alignment horizontal="left" vertical="top" wrapText="1"/>
    </xf>
    <xf numFmtId="0" fontId="60" fillId="0" borderId="123"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23" xfId="0" applyBorder="1" applyAlignment="1">
      <alignment horizontal="left" vertical="top" wrapText="1"/>
    </xf>
    <xf numFmtId="0" fontId="0" fillId="0" borderId="23" xfId="0" applyBorder="1" applyAlignment="1">
      <alignment wrapText="1"/>
    </xf>
    <xf numFmtId="0" fontId="126" fillId="0" borderId="139" xfId="0" applyFont="1" applyBorder="1" applyAlignment="1">
      <alignment horizontal="left" vertical="center"/>
    </xf>
    <xf numFmtId="0" fontId="126" fillId="0" borderId="58" xfId="0" applyFont="1" applyBorder="1" applyAlignment="1">
      <alignment horizontal="left" vertical="center"/>
    </xf>
    <xf numFmtId="0" fontId="68" fillId="0" borderId="23" xfId="0" applyFont="1" applyBorder="1" applyAlignment="1">
      <alignment horizontal="center" vertical="center" wrapText="1"/>
    </xf>
    <xf numFmtId="0" fontId="68" fillId="0" borderId="123" xfId="0" applyFont="1" applyBorder="1" applyAlignment="1">
      <alignment horizontal="center" vertical="center" wrapText="1"/>
    </xf>
    <xf numFmtId="164" fontId="56" fillId="24" borderId="0" xfId="59" applyFont="1" applyFill="1" applyAlignment="1">
      <alignment horizontal="center" vertical="center"/>
    </xf>
    <xf numFmtId="0" fontId="0" fillId="0" borderId="0" xfId="0" applyAlignment="1">
      <alignment horizontal="center" vertical="center"/>
    </xf>
    <xf numFmtId="164" fontId="73" fillId="24" borderId="123" xfId="59" applyFont="1" applyFill="1" applyBorder="1" applyAlignment="1">
      <alignment horizontal="left" vertical="center" wrapText="1"/>
    </xf>
    <xf numFmtId="0" fontId="60" fillId="0" borderId="123" xfId="37" applyFont="1" applyBorder="1" applyAlignment="1">
      <alignment vertical="center"/>
    </xf>
    <xf numFmtId="164" fontId="15" fillId="30" borderId="0" xfId="59" applyFont="1" applyFill="1" applyAlignment="1">
      <alignment vertical="center" wrapText="1"/>
    </xf>
    <xf numFmtId="164" fontId="15" fillId="30" borderId="111" xfId="59" applyFont="1" applyFill="1" applyBorder="1" applyAlignment="1">
      <alignment vertical="center" wrapText="1"/>
    </xf>
    <xf numFmtId="0" fontId="56" fillId="0" borderId="0" xfId="0" applyFont="1" applyAlignment="1">
      <alignment horizontal="center" vertical="center"/>
    </xf>
    <xf numFmtId="164" fontId="107" fillId="24" borderId="0" xfId="59" applyFont="1" applyFill="1" applyAlignment="1">
      <alignment horizontal="center" vertical="center"/>
    </xf>
    <xf numFmtId="0" fontId="108" fillId="0" borderId="0" xfId="0" applyFont="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95" xfId="0" applyFont="1" applyBorder="1" applyAlignment="1">
      <alignment horizontal="center" vertical="center"/>
    </xf>
    <xf numFmtId="0" fontId="5" fillId="0" borderId="15" xfId="0" applyFont="1" applyBorder="1" applyAlignment="1">
      <alignment horizontal="center" vertical="center"/>
    </xf>
    <xf numFmtId="0" fontId="5" fillId="0" borderId="84" xfId="0" applyFont="1" applyBorder="1" applyAlignment="1">
      <alignment horizontal="center" vertical="center"/>
    </xf>
    <xf numFmtId="0" fontId="5" fillId="0" borderId="33" xfId="0" applyFont="1" applyBorder="1" applyAlignment="1">
      <alignment horizontal="center" vertical="center"/>
    </xf>
    <xf numFmtId="0" fontId="10" fillId="0" borderId="158" xfId="0" applyFont="1" applyBorder="1" applyAlignment="1">
      <alignment horizontal="center" vertical="center"/>
    </xf>
    <xf numFmtId="0" fontId="10" fillId="0" borderId="159" xfId="0" applyFont="1" applyBorder="1" applyAlignment="1">
      <alignment horizontal="center" vertical="center"/>
    </xf>
    <xf numFmtId="0" fontId="10" fillId="0" borderId="42" xfId="0" applyFont="1" applyBorder="1" applyAlignment="1">
      <alignment horizontal="center" vertical="center"/>
    </xf>
    <xf numFmtId="0" fontId="10" fillId="0" borderId="113" xfId="0" applyFont="1" applyBorder="1" applyAlignment="1">
      <alignment horizontal="center" vertical="center"/>
    </xf>
    <xf numFmtId="0" fontId="103" fillId="0" borderId="145" xfId="0" applyFont="1" applyBorder="1" applyAlignment="1">
      <alignment horizontal="center" vertical="center" wrapText="1"/>
    </xf>
    <xf numFmtId="0" fontId="103" fillId="0" borderId="146" xfId="0" applyFont="1" applyBorder="1" applyAlignment="1">
      <alignment horizontal="center" vertical="center" wrapText="1"/>
    </xf>
    <xf numFmtId="0" fontId="103" fillId="0" borderId="95" xfId="0" applyFont="1" applyBorder="1" applyAlignment="1">
      <alignment horizontal="center" vertical="center" wrapText="1"/>
    </xf>
    <xf numFmtId="0" fontId="15" fillId="30" borderId="10" xfId="62" applyFill="1" applyBorder="1" applyAlignment="1">
      <alignment horizontal="center"/>
    </xf>
    <xf numFmtId="0" fontId="15" fillId="30" borderId="75" xfId="62" applyFill="1" applyBorder="1" applyAlignment="1">
      <alignment horizontal="center"/>
    </xf>
    <xf numFmtId="0" fontId="15" fillId="30" borderId="16" xfId="62" applyFill="1" applyBorder="1" applyAlignment="1">
      <alignment horizontal="center" vertical="center"/>
    </xf>
    <xf numFmtId="0" fontId="15" fillId="30" borderId="153" xfId="62" applyFill="1" applyBorder="1" applyAlignment="1">
      <alignment horizontal="center" vertical="center"/>
    </xf>
    <xf numFmtId="0" fontId="10" fillId="0" borderId="61" xfId="62" applyFont="1" applyBorder="1" applyAlignment="1">
      <alignment horizontal="center" vertical="center" wrapText="1"/>
    </xf>
    <xf numFmtId="0" fontId="10" fillId="0" borderId="58" xfId="62" applyFont="1" applyBorder="1" applyAlignment="1">
      <alignment horizontal="center" vertical="center" wrapText="1"/>
    </xf>
    <xf numFmtId="0" fontId="10" fillId="0" borderId="68" xfId="62" applyFont="1" applyBorder="1" applyAlignment="1">
      <alignment horizontal="center" vertical="center"/>
    </xf>
    <xf numFmtId="0" fontId="10" fillId="0" borderId="40" xfId="62" applyFont="1" applyBorder="1" applyAlignment="1">
      <alignment horizontal="center" vertical="center" wrapText="1"/>
    </xf>
    <xf numFmtId="0" fontId="10" fillId="0" borderId="93" xfId="56" applyFont="1" applyBorder="1" applyAlignment="1">
      <alignment horizontal="center" vertical="center"/>
    </xf>
    <xf numFmtId="0" fontId="10" fillId="0" borderId="86" xfId="56" applyFont="1" applyBorder="1" applyAlignment="1">
      <alignment horizontal="center" vertical="center"/>
    </xf>
    <xf numFmtId="0" fontId="10" fillId="0" borderId="74" xfId="56" applyFont="1" applyBorder="1" applyAlignment="1">
      <alignment horizontal="center" vertical="center"/>
    </xf>
    <xf numFmtId="0" fontId="10" fillId="0" borderId="136" xfId="56" applyFont="1" applyBorder="1" applyAlignment="1">
      <alignment horizontal="center" vertical="center"/>
    </xf>
    <xf numFmtId="0" fontId="10" fillId="0" borderId="55" xfId="56" applyFont="1" applyBorder="1" applyAlignment="1">
      <alignment horizontal="center" vertical="center"/>
    </xf>
    <xf numFmtId="0" fontId="10" fillId="0" borderId="160" xfId="56" applyFont="1" applyBorder="1" applyAlignment="1">
      <alignment horizontal="center" vertical="center"/>
    </xf>
    <xf numFmtId="0" fontId="5" fillId="0" borderId="116" xfId="62" applyFont="1" applyBorder="1" applyAlignment="1">
      <alignment horizontal="center"/>
    </xf>
    <xf numFmtId="0" fontId="5" fillId="0" borderId="12" xfId="62" applyFont="1" applyBorder="1" applyAlignment="1">
      <alignment horizontal="center"/>
    </xf>
    <xf numFmtId="0" fontId="5" fillId="0" borderId="30" xfId="62" applyFont="1" applyBorder="1" applyAlignment="1">
      <alignment horizontal="center"/>
    </xf>
    <xf numFmtId="0" fontId="5" fillId="0" borderId="45" xfId="62" applyFont="1" applyBorder="1" applyAlignment="1">
      <alignment horizontal="center"/>
    </xf>
    <xf numFmtId="0" fontId="10" fillId="0" borderId="144" xfId="62" applyFont="1" applyBorder="1" applyAlignment="1">
      <alignment horizontal="center" vertical="center" wrapText="1"/>
    </xf>
    <xf numFmtId="0" fontId="10" fillId="0" borderId="82" xfId="62" applyFont="1" applyBorder="1" applyAlignment="1">
      <alignment horizontal="center" vertical="center" wrapText="1"/>
    </xf>
    <xf numFmtId="0" fontId="9" fillId="0" borderId="0" xfId="0" applyFont="1" applyAlignment="1">
      <alignment vertical="top"/>
    </xf>
    <xf numFmtId="0" fontId="5" fillId="0" borderId="111" xfId="0" applyFont="1" applyBorder="1" applyAlignment="1">
      <alignment horizontal="left" vertical="center" wrapText="1"/>
    </xf>
    <xf numFmtId="0" fontId="6" fillId="0" borderId="18" xfId="0" applyFont="1" applyBorder="1" applyAlignment="1">
      <alignment horizontal="center" vertical="center" wrapText="1"/>
    </xf>
    <xf numFmtId="0" fontId="6" fillId="0" borderId="3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3" xfId="0" applyFont="1" applyBorder="1" applyAlignment="1">
      <alignment horizontal="center" vertical="center" wrapText="1"/>
    </xf>
    <xf numFmtId="0" fontId="7" fillId="24" borderId="0" xfId="0" applyFont="1" applyFill="1" applyAlignment="1">
      <alignment horizontal="left" vertical="center"/>
    </xf>
    <xf numFmtId="0" fontId="28" fillId="24" borderId="35" xfId="0" applyFont="1" applyFill="1" applyBorder="1" applyAlignment="1">
      <alignment horizontal="center" vertical="center" wrapText="1"/>
    </xf>
    <xf numFmtId="0" fontId="28" fillId="24" borderId="61" xfId="0" applyFont="1" applyFill="1" applyBorder="1" applyAlignment="1">
      <alignment horizontal="center" vertical="center" wrapText="1"/>
    </xf>
    <xf numFmtId="0" fontId="28" fillId="24" borderId="98" xfId="0" applyFont="1" applyFill="1" applyBorder="1" applyAlignment="1">
      <alignment horizontal="center" vertical="center" wrapText="1"/>
    </xf>
    <xf numFmtId="0" fontId="28" fillId="24" borderId="53" xfId="0" applyFont="1" applyFill="1" applyBorder="1" applyAlignment="1">
      <alignment horizontal="center" vertical="center" wrapText="1"/>
    </xf>
    <xf numFmtId="0" fontId="28" fillId="24" borderId="97" xfId="0" applyFont="1" applyFill="1" applyBorder="1" applyAlignment="1">
      <alignment horizontal="center" vertical="center" wrapText="1"/>
    </xf>
    <xf numFmtId="0" fontId="28" fillId="24" borderId="78" xfId="0" applyFont="1" applyFill="1" applyBorder="1" applyAlignment="1">
      <alignment horizontal="center" vertical="center" wrapText="1"/>
    </xf>
    <xf numFmtId="0" fontId="28" fillId="24" borderId="76" xfId="0" applyFont="1" applyFill="1" applyBorder="1" applyAlignment="1">
      <alignment horizontal="center" vertical="center" wrapText="1"/>
    </xf>
    <xf numFmtId="0" fontId="28" fillId="24" borderId="35" xfId="0" applyFont="1" applyFill="1" applyBorder="1" applyAlignment="1">
      <alignment horizontal="center" wrapText="1"/>
    </xf>
    <xf numFmtId="0" fontId="28" fillId="24" borderId="76" xfId="0" applyFont="1" applyFill="1" applyBorder="1" applyAlignment="1">
      <alignment horizontal="center" wrapText="1"/>
    </xf>
    <xf numFmtId="0" fontId="28" fillId="24" borderId="61" xfId="0" applyFont="1" applyFill="1" applyBorder="1" applyAlignment="1">
      <alignment horizontal="center" wrapText="1"/>
    </xf>
    <xf numFmtId="0" fontId="28" fillId="24" borderId="58" xfId="0" applyFont="1" applyFill="1" applyBorder="1" applyAlignment="1">
      <alignment horizontal="center" wrapText="1"/>
    </xf>
    <xf numFmtId="0" fontId="19" fillId="24" borderId="35" xfId="0" applyFont="1" applyFill="1" applyBorder="1" applyAlignment="1">
      <alignment horizontal="center" wrapText="1"/>
    </xf>
    <xf numFmtId="0" fontId="28" fillId="24" borderId="78" xfId="0" applyFont="1" applyFill="1" applyBorder="1" applyAlignment="1">
      <alignment horizontal="center" wrapText="1"/>
    </xf>
    <xf numFmtId="0" fontId="21" fillId="24" borderId="161" xfId="63" applyFont="1" applyFill="1" applyBorder="1" applyAlignment="1">
      <alignment horizontal="center" vertical="center" wrapText="1"/>
    </xf>
    <xf numFmtId="0" fontId="21" fillId="24" borderId="37" xfId="63" applyFont="1" applyFill="1" applyBorder="1" applyAlignment="1">
      <alignment horizontal="center" vertical="center" wrapText="1"/>
    </xf>
    <xf numFmtId="0" fontId="21" fillId="24" borderId="18" xfId="64" applyFont="1" applyFill="1" applyBorder="1" applyAlignment="1">
      <alignment horizontal="center" vertical="center"/>
    </xf>
    <xf numFmtId="0" fontId="21" fillId="24" borderId="37" xfId="64" applyFont="1" applyFill="1" applyBorder="1" applyAlignment="1">
      <alignment horizontal="center" vertical="center"/>
    </xf>
    <xf numFmtId="0" fontId="21" fillId="24" borderId="43" xfId="64" applyFont="1" applyFill="1" applyBorder="1" applyAlignment="1">
      <alignment horizontal="center" vertical="center"/>
    </xf>
    <xf numFmtId="0" fontId="7" fillId="0" borderId="0" xfId="0" applyFont="1" applyAlignment="1">
      <alignment horizontal="left" vertical="top" wrapText="1"/>
    </xf>
    <xf numFmtId="0" fontId="28" fillId="0" borderId="111" xfId="0" applyFont="1" applyBorder="1" applyAlignment="1">
      <alignment horizontal="left" vertical="center" wrapText="1"/>
    </xf>
    <xf numFmtId="0" fontId="21" fillId="24" borderId="18" xfId="63" applyFont="1" applyFill="1" applyBorder="1" applyAlignment="1">
      <alignment horizontal="center" vertical="center"/>
    </xf>
    <xf numFmtId="0" fontId="0" fillId="0" borderId="37" xfId="0" applyBorder="1" applyAlignment="1">
      <alignment horizontal="center" vertical="center"/>
    </xf>
    <xf numFmtId="0" fontId="21" fillId="24" borderId="42" xfId="63" applyFont="1" applyFill="1" applyBorder="1" applyAlignment="1">
      <alignment horizontal="center" vertical="center"/>
    </xf>
    <xf numFmtId="0" fontId="13" fillId="24" borderId="38" xfId="64" applyFont="1" applyFill="1" applyBorder="1" applyAlignment="1">
      <alignment horizontal="center" vertical="center"/>
    </xf>
    <xf numFmtId="0" fontId="0" fillId="0" borderId="15" xfId="0" applyBorder="1"/>
    <xf numFmtId="0" fontId="0" fillId="0" borderId="36" xfId="0" applyBorder="1"/>
    <xf numFmtId="0" fontId="21" fillId="24" borderId="18" xfId="63" applyFont="1" applyFill="1" applyBorder="1" applyAlignment="1">
      <alignment horizontal="center" vertical="center" wrapText="1"/>
    </xf>
    <xf numFmtId="0" fontId="21" fillId="24" borderId="43" xfId="63"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62" xfId="0" applyFont="1" applyBorder="1" applyAlignment="1">
      <alignment horizontal="center" vertical="center" wrapText="1"/>
    </xf>
    <xf numFmtId="0" fontId="5" fillId="0" borderId="83" xfId="0" applyFont="1" applyBorder="1" applyAlignment="1">
      <alignment horizontal="center" vertical="center"/>
    </xf>
    <xf numFmtId="0" fontId="28" fillId="0" borderId="0" xfId="0" applyFont="1" applyAlignment="1">
      <alignment horizontal="left" vertical="center" wrapText="1"/>
    </xf>
    <xf numFmtId="0" fontId="3" fillId="0" borderId="35" xfId="0" applyFont="1" applyBorder="1" applyAlignment="1" applyProtection="1">
      <alignment horizontal="center"/>
      <protection locked="0"/>
    </xf>
    <xf numFmtId="0" fontId="21" fillId="0" borderId="19" xfId="63" applyFont="1" applyBorder="1" applyAlignment="1">
      <alignment horizontal="center" vertical="center" wrapText="1"/>
    </xf>
    <xf numFmtId="0" fontId="21" fillId="0" borderId="20" xfId="63" applyFont="1" applyBorder="1" applyAlignment="1">
      <alignment horizontal="center" vertical="center" wrapText="1"/>
    </xf>
    <xf numFmtId="0" fontId="21" fillId="0" borderId="99" xfId="63" applyFont="1" applyBorder="1" applyAlignment="1">
      <alignment horizontal="center" vertical="center" wrapText="1"/>
    </xf>
    <xf numFmtId="0" fontId="21" fillId="0" borderId="108" xfId="63" applyFont="1" applyBorder="1" applyAlignment="1">
      <alignment horizontal="center" vertical="center" wrapText="1"/>
    </xf>
    <xf numFmtId="0" fontId="21" fillId="0" borderId="68" xfId="63" applyFont="1" applyBorder="1" applyAlignment="1">
      <alignment horizontal="center" vertical="center" wrapText="1"/>
    </xf>
    <xf numFmtId="0" fontId="21" fillId="0" borderId="125" xfId="63" applyFont="1" applyBorder="1" applyAlignment="1">
      <alignment horizontal="center" vertical="center" wrapText="1"/>
    </xf>
    <xf numFmtId="0" fontId="21" fillId="0" borderId="99" xfId="64" applyFont="1" applyBorder="1" applyAlignment="1">
      <alignment horizontal="center" vertical="center" wrapText="1"/>
    </xf>
    <xf numFmtId="0" fontId="21" fillId="0" borderId="108" xfId="64" applyFont="1" applyBorder="1" applyAlignment="1">
      <alignment horizontal="center" vertical="center" wrapText="1"/>
    </xf>
    <xf numFmtId="0" fontId="21" fillId="0" borderId="19" xfId="64" applyFont="1" applyBorder="1" applyAlignment="1">
      <alignment horizontal="center" vertical="center" wrapText="1"/>
    </xf>
    <xf numFmtId="0" fontId="21" fillId="0" borderId="20" xfId="64" applyFont="1" applyBorder="1" applyAlignment="1">
      <alignment horizontal="center" vertical="center" wrapText="1"/>
    </xf>
    <xf numFmtId="0" fontId="21" fillId="0" borderId="18" xfId="64" applyFont="1" applyBorder="1" applyAlignment="1">
      <alignment horizontal="center" vertical="center" wrapText="1"/>
    </xf>
    <xf numFmtId="0" fontId="0" fillId="0" borderId="37" xfId="0" applyBorder="1" applyAlignment="1">
      <alignment horizontal="center" vertical="center" wrapText="1"/>
    </xf>
    <xf numFmtId="0" fontId="0" fillId="0" borderId="20" xfId="0" applyBorder="1" applyAlignment="1">
      <alignment horizontal="center" vertical="center" wrapText="1"/>
    </xf>
    <xf numFmtId="0" fontId="21" fillId="0" borderId="18" xfId="64" applyFont="1" applyBorder="1" applyAlignment="1">
      <alignment horizontal="center" vertical="center"/>
    </xf>
    <xf numFmtId="0" fontId="0" fillId="0" borderId="43" xfId="0" applyBorder="1" applyAlignment="1">
      <alignment horizontal="center" vertical="center"/>
    </xf>
    <xf numFmtId="0" fontId="21" fillId="0" borderId="99" xfId="64" applyFont="1" applyBorder="1" applyAlignment="1">
      <alignment horizontal="center" vertical="center"/>
    </xf>
    <xf numFmtId="0" fontId="21" fillId="0" borderId="68" xfId="64" applyFont="1" applyBorder="1" applyAlignment="1">
      <alignment horizontal="center" vertical="center"/>
    </xf>
    <xf numFmtId="0" fontId="6" fillId="0" borderId="18" xfId="65" applyFont="1" applyBorder="1" applyAlignment="1">
      <alignment horizontal="center" vertical="center"/>
    </xf>
    <xf numFmtId="0" fontId="6" fillId="0" borderId="37" xfId="65" applyFont="1" applyBorder="1" applyAlignment="1">
      <alignment horizontal="center" vertical="center"/>
    </xf>
    <xf numFmtId="0" fontId="6" fillId="0" borderId="18" xfId="66" applyFont="1" applyBorder="1" applyAlignment="1">
      <alignment horizontal="center" vertical="center"/>
    </xf>
    <xf numFmtId="0" fontId="6" fillId="0" borderId="37" xfId="66" applyFont="1" applyBorder="1" applyAlignment="1">
      <alignment horizontal="center" vertical="center"/>
    </xf>
    <xf numFmtId="0" fontId="6" fillId="0" borderId="43" xfId="66" applyFont="1" applyBorder="1" applyAlignment="1">
      <alignment horizontal="center" vertical="center"/>
    </xf>
    <xf numFmtId="0" fontId="16" fillId="0" borderId="163" xfId="67" applyFont="1" applyBorder="1" applyAlignment="1">
      <alignment horizontal="center" vertical="center" wrapText="1"/>
    </xf>
    <xf numFmtId="0" fontId="16" fillId="0" borderId="25" xfId="67" applyFont="1" applyBorder="1" applyAlignment="1">
      <alignment horizontal="center" vertical="center" wrapText="1"/>
    </xf>
    <xf numFmtId="0" fontId="58" fillId="0" borderId="0" xfId="0" applyFont="1" applyAlignment="1">
      <alignment horizontal="center" wrapText="1"/>
    </xf>
    <xf numFmtId="0" fontId="58" fillId="0" borderId="111" xfId="0" applyFont="1" applyBorder="1" applyAlignment="1">
      <alignment horizontal="center" wrapText="1"/>
    </xf>
    <xf numFmtId="0" fontId="17" fillId="0" borderId="19" xfId="68" applyFont="1" applyBorder="1" applyAlignment="1">
      <alignment horizontal="center" vertical="center" wrapText="1"/>
    </xf>
    <xf numFmtId="0" fontId="16" fillId="0" borderId="99" xfId="68" applyFont="1" applyBorder="1" applyAlignment="1">
      <alignment horizontal="center" vertical="center" wrapText="1"/>
    </xf>
    <xf numFmtId="0" fontId="16" fillId="0" borderId="108" xfId="68" applyFont="1" applyBorder="1" applyAlignment="1">
      <alignment horizontal="center" vertical="center" wrapText="1"/>
    </xf>
    <xf numFmtId="0" fontId="99" fillId="0" borderId="19" xfId="0" applyFont="1" applyBorder="1" applyAlignment="1">
      <alignment horizontal="center" vertical="center" wrapText="1"/>
    </xf>
    <xf numFmtId="0" fontId="0" fillId="0" borderId="20" xfId="0" applyBorder="1" applyAlignment="1">
      <alignment vertical="center" wrapText="1"/>
    </xf>
    <xf numFmtId="0" fontId="16" fillId="0" borderId="19" xfId="68" applyFont="1" applyBorder="1" applyAlignment="1">
      <alignment horizontal="center" vertical="center" wrapText="1"/>
    </xf>
    <xf numFmtId="0" fontId="16" fillId="0" borderId="99" xfId="68" applyFont="1" applyBorder="1" applyAlignment="1" applyProtection="1">
      <alignment horizontal="center" vertical="center" wrapText="1"/>
      <protection locked="0"/>
    </xf>
    <xf numFmtId="0" fontId="0" fillId="0" borderId="108" xfId="0" applyBorder="1"/>
    <xf numFmtId="0" fontId="186" fillId="0" borderId="19" xfId="68" applyFont="1" applyBorder="1" applyAlignment="1">
      <alignment horizontal="center" vertical="center" wrapText="1"/>
    </xf>
    <xf numFmtId="0" fontId="149" fillId="0" borderId="20" xfId="0" applyFont="1" applyBorder="1" applyAlignment="1">
      <alignment horizontal="center" vertical="center" wrapText="1"/>
    </xf>
    <xf numFmtId="0" fontId="6" fillId="35" borderId="148" xfId="0" applyFont="1" applyFill="1" applyBorder="1" applyAlignment="1">
      <alignment horizontal="center" vertical="top" wrapText="1"/>
    </xf>
    <xf numFmtId="0" fontId="6" fillId="35" borderId="147" xfId="0" applyFont="1" applyFill="1" applyBorder="1" applyAlignment="1">
      <alignment horizontal="center" vertical="top" wrapText="1"/>
    </xf>
    <xf numFmtId="0" fontId="187" fillId="0" borderId="22" xfId="0" applyFont="1" applyBorder="1" applyAlignment="1">
      <alignment horizontal="left" vertical="center" wrapText="1"/>
    </xf>
    <xf numFmtId="0" fontId="187" fillId="0" borderId="0" xfId="0" applyFont="1" applyAlignment="1">
      <alignment horizontal="left" vertical="center" wrapText="1"/>
    </xf>
    <xf numFmtId="0" fontId="142" fillId="0" borderId="146" xfId="0" applyFont="1" applyBorder="1" applyAlignment="1">
      <alignment horizontal="center"/>
    </xf>
    <xf numFmtId="0" fontId="144" fillId="0" borderId="111" xfId="0" applyFont="1" applyBorder="1" applyAlignment="1">
      <alignment horizontal="center" vertical="center" wrapText="1"/>
    </xf>
    <xf numFmtId="0" fontId="0" fillId="0" borderId="150" xfId="0" applyBorder="1" applyAlignment="1" applyProtection="1">
      <alignment vertical="top" wrapText="1"/>
      <protection locked="0"/>
    </xf>
    <xf numFmtId="0" fontId="0" fillId="0" borderId="143" xfId="0" applyBorder="1" applyAlignment="1" applyProtection="1">
      <alignment vertical="top" wrapText="1"/>
      <protection locked="0"/>
    </xf>
    <xf numFmtId="0" fontId="0" fillId="0" borderId="70" xfId="0" applyBorder="1" applyAlignment="1" applyProtection="1">
      <alignment vertical="top" wrapText="1"/>
      <protection locked="0"/>
    </xf>
    <xf numFmtId="0" fontId="31" fillId="0" borderId="45" xfId="0" applyFont="1" applyBorder="1" applyAlignment="1">
      <alignment horizontal="center"/>
    </xf>
    <xf numFmtId="0" fontId="31" fillId="0" borderId="12" xfId="0" applyFont="1" applyBorder="1" applyAlignment="1">
      <alignment horizontal="center"/>
    </xf>
    <xf numFmtId="0" fontId="31" fillId="0" borderId="30" xfId="0" applyFont="1" applyBorder="1" applyAlignment="1">
      <alignment horizontal="center"/>
    </xf>
    <xf numFmtId="0" fontId="3" fillId="0" borderId="0" xfId="0" applyFont="1" applyAlignment="1">
      <alignment horizontal="left" wrapText="1"/>
    </xf>
    <xf numFmtId="0" fontId="2" fillId="0" borderId="138" xfId="37" applyFont="1" applyBorder="1" applyAlignment="1">
      <alignment horizontal="center" vertical="center" wrapText="1"/>
    </xf>
    <xf numFmtId="0" fontId="2" fillId="0" borderId="148" xfId="37" applyFont="1" applyBorder="1" applyAlignment="1">
      <alignment horizontal="center" vertical="center" wrapText="1"/>
    </xf>
    <xf numFmtId="0" fontId="2" fillId="0" borderId="147" xfId="37" applyFont="1" applyBorder="1" applyAlignment="1">
      <alignment horizontal="center" vertical="center" wrapText="1"/>
    </xf>
    <xf numFmtId="0" fontId="37" fillId="0" borderId="138" xfId="37" applyFont="1" applyBorder="1" applyAlignment="1">
      <alignment horizontal="center" vertical="center" wrapText="1"/>
    </xf>
    <xf numFmtId="0" fontId="0" fillId="0" borderId="147" xfId="0" applyBorder="1" applyAlignment="1">
      <alignment wrapText="1"/>
    </xf>
    <xf numFmtId="0" fontId="2" fillId="0" borderId="153" xfId="37" applyFont="1" applyBorder="1" applyAlignment="1">
      <alignment horizontal="center" vertical="center" wrapText="1"/>
    </xf>
    <xf numFmtId="0" fontId="0" fillId="0" borderId="148" xfId="0" applyBorder="1" applyAlignment="1">
      <alignment wrapText="1"/>
    </xf>
    <xf numFmtId="0" fontId="0" fillId="0" borderId="148" xfId="0" applyBorder="1" applyAlignment="1">
      <alignment horizontal="center" vertical="center" wrapText="1"/>
    </xf>
    <xf numFmtId="49" fontId="150" fillId="0" borderId="61" xfId="42" applyNumberFormat="1" applyFont="1" applyBorder="1" applyAlignment="1" applyProtection="1">
      <alignment horizontal="center" vertical="center" wrapText="1"/>
      <protection locked="0"/>
    </xf>
    <xf numFmtId="49" fontId="150" fillId="0" borderId="139" xfId="42" applyNumberFormat="1" applyFont="1" applyBorder="1" applyAlignment="1" applyProtection="1">
      <alignment horizontal="center" vertical="center" wrapText="1"/>
      <protection locked="0"/>
    </xf>
    <xf numFmtId="49" fontId="150" fillId="0" borderId="58" xfId="42" applyNumberFormat="1" applyFont="1" applyBorder="1" applyAlignment="1" applyProtection="1">
      <alignment horizontal="center" vertical="center" wrapText="1"/>
      <protection locked="0"/>
    </xf>
    <xf numFmtId="164" fontId="2" fillId="0" borderId="138" xfId="60" applyNumberFormat="1" applyFont="1" applyBorder="1" applyAlignment="1">
      <alignment horizontal="center" vertical="center" wrapText="1"/>
    </xf>
    <xf numFmtId="0" fontId="0" fillId="0" borderId="147" xfId="0" applyBorder="1" applyAlignment="1">
      <alignment horizontal="center" vertical="center" wrapText="1"/>
    </xf>
    <xf numFmtId="164" fontId="26" fillId="0" borderId="138" xfId="60" applyNumberFormat="1" applyFont="1" applyBorder="1" applyAlignment="1">
      <alignment horizontal="center" vertical="center" wrapText="1"/>
    </xf>
    <xf numFmtId="164" fontId="26" fillId="0" borderId="147" xfId="60" applyNumberFormat="1" applyFont="1" applyBorder="1" applyAlignment="1">
      <alignment horizontal="center" vertical="center" wrapText="1"/>
    </xf>
    <xf numFmtId="164" fontId="2" fillId="0" borderId="147" xfId="60" applyNumberFormat="1" applyFont="1" applyBorder="1" applyAlignment="1">
      <alignment horizontal="center" vertical="center" wrapText="1"/>
    </xf>
    <xf numFmtId="0" fontId="0" fillId="0" borderId="0" xfId="0"/>
    <xf numFmtId="3" fontId="15" fillId="0" borderId="136" xfId="0" applyNumberFormat="1" applyFont="1" applyBorder="1" applyProtection="1">
      <protection locked="0"/>
    </xf>
    <xf numFmtId="3" fontId="15" fillId="0" borderId="55" xfId="0" applyNumberFormat="1" applyFont="1" applyBorder="1" applyProtection="1">
      <protection locked="0"/>
    </xf>
    <xf numFmtId="0" fontId="15" fillId="0" borderId="137" xfId="0" applyFont="1" applyBorder="1" applyAlignment="1" applyProtection="1">
      <alignment wrapText="1"/>
      <protection locked="0"/>
    </xf>
    <xf numFmtId="0" fontId="15" fillId="0" borderId="155" xfId="0" applyFont="1" applyBorder="1" applyAlignment="1" applyProtection="1">
      <alignment wrapText="1"/>
      <protection locked="0"/>
    </xf>
    <xf numFmtId="0" fontId="188" fillId="0" borderId="111" xfId="0" applyFont="1" applyBorder="1" applyAlignment="1">
      <alignment horizontal="right" vertical="top" wrapText="1"/>
    </xf>
    <xf numFmtId="0" fontId="149" fillId="0" borderId="111" xfId="0" applyFont="1" applyBorder="1" applyAlignment="1">
      <alignment horizontal="right"/>
    </xf>
    <xf numFmtId="3" fontId="15" fillId="0" borderId="138" xfId="0" applyNumberFormat="1" applyFont="1" applyBorder="1" applyProtection="1">
      <protection locked="0"/>
    </xf>
    <xf numFmtId="3" fontId="15" fillId="0" borderId="148" xfId="0" applyNumberFormat="1" applyFont="1" applyBorder="1" applyProtection="1">
      <protection locked="0"/>
    </xf>
    <xf numFmtId="0" fontId="5" fillId="0" borderId="61" xfId="0" applyFont="1" applyBorder="1" applyAlignment="1">
      <alignment horizontal="center"/>
    </xf>
    <xf numFmtId="0" fontId="5" fillId="0" borderId="139" xfId="0" applyFont="1" applyBorder="1" applyAlignment="1">
      <alignment horizontal="center"/>
    </xf>
    <xf numFmtId="0" fontId="5" fillId="0" borderId="58" xfId="0" applyFont="1" applyBorder="1" applyAlignment="1">
      <alignment horizontal="center"/>
    </xf>
    <xf numFmtId="0" fontId="22" fillId="0" borderId="61" xfId="0" applyFont="1" applyBorder="1" applyAlignment="1">
      <alignment horizontal="center" wrapText="1"/>
    </xf>
    <xf numFmtId="0" fontId="22" fillId="0" borderId="139" xfId="0" applyFont="1" applyBorder="1" applyAlignment="1">
      <alignment horizontal="center" wrapText="1"/>
    </xf>
    <xf numFmtId="0" fontId="22" fillId="0" borderId="58" xfId="0" applyFont="1" applyBorder="1" applyAlignment="1">
      <alignment horizontal="center" wrapText="1"/>
    </xf>
    <xf numFmtId="0" fontId="22" fillId="0" borderId="61" xfId="0" applyFont="1" applyBorder="1" applyAlignment="1">
      <alignment horizontal="center"/>
    </xf>
    <xf numFmtId="0" fontId="22" fillId="0" borderId="139" xfId="0" applyFont="1" applyBorder="1" applyAlignment="1">
      <alignment horizontal="center"/>
    </xf>
    <xf numFmtId="0" fontId="22" fillId="0" borderId="58" xfId="0" applyFont="1" applyBorder="1" applyAlignment="1">
      <alignment horizontal="center"/>
    </xf>
    <xf numFmtId="0" fontId="58" fillId="0" borderId="0" xfId="0" applyFont="1" applyAlignment="1">
      <alignment horizontal="center" vertical="center" wrapText="1"/>
    </xf>
    <xf numFmtId="173" fontId="2" fillId="0" borderId="145" xfId="0" applyNumberFormat="1" applyFont="1" applyBorder="1" applyAlignment="1">
      <alignment horizontal="center" vertical="center" wrapText="1"/>
    </xf>
    <xf numFmtId="173" fontId="2" fillId="0" borderId="146" xfId="0" applyNumberFormat="1" applyFont="1" applyBorder="1" applyAlignment="1">
      <alignment horizontal="center" vertical="center" wrapText="1"/>
    </xf>
    <xf numFmtId="173" fontId="2" fillId="0" borderId="95" xfId="0" applyNumberFormat="1" applyFont="1" applyBorder="1" applyAlignment="1">
      <alignment horizontal="center" vertical="center" wrapText="1"/>
    </xf>
    <xf numFmtId="0" fontId="177" fillId="0" borderId="22" xfId="68" applyFont="1" applyBorder="1" applyAlignment="1">
      <alignment horizontal="center" wrapText="1"/>
    </xf>
    <xf numFmtId="0" fontId="177" fillId="0" borderId="41" xfId="68" applyFont="1" applyBorder="1" applyAlignment="1">
      <alignment horizontal="center" wrapText="1"/>
    </xf>
    <xf numFmtId="0" fontId="23" fillId="0" borderId="10" xfId="0" applyFont="1" applyBorder="1" applyAlignment="1">
      <alignment horizontal="left" wrapText="1"/>
    </xf>
    <xf numFmtId="0" fontId="23" fillId="0" borderId="83" xfId="0" applyFont="1" applyBorder="1" applyAlignment="1">
      <alignment horizontal="left" wrapText="1"/>
    </xf>
    <xf numFmtId="0" fontId="23" fillId="0" borderId="75" xfId="0" applyFont="1" applyBorder="1" applyAlignment="1">
      <alignment horizontal="left" wrapText="1"/>
    </xf>
    <xf numFmtId="0" fontId="6" fillId="0" borderId="142" xfId="0" applyFont="1" applyBorder="1" applyAlignment="1">
      <alignment horizontal="center" vertical="center" wrapText="1"/>
    </xf>
    <xf numFmtId="0" fontId="13" fillId="0" borderId="21" xfId="0" applyFont="1" applyBorder="1" applyAlignment="1">
      <alignment horizontal="center" vertical="center" wrapText="1"/>
    </xf>
    <xf numFmtId="0" fontId="101" fillId="0" borderId="45" xfId="0" applyFont="1" applyBorder="1" applyAlignment="1">
      <alignment horizontal="left" vertical="center"/>
    </xf>
    <xf numFmtId="0" fontId="5" fillId="0" borderId="12" xfId="0" applyFont="1" applyBorder="1" applyAlignment="1">
      <alignment horizontal="left" vertical="center"/>
    </xf>
    <xf numFmtId="0" fontId="28" fillId="0" borderId="116" xfId="0" applyFont="1" applyBorder="1" applyAlignment="1">
      <alignment horizontal="center" vertical="center"/>
    </xf>
    <xf numFmtId="0" fontId="28" fillId="0" borderId="30" xfId="0" applyFont="1" applyBorder="1" applyAlignment="1">
      <alignment horizontal="center" vertical="center"/>
    </xf>
    <xf numFmtId="0" fontId="5" fillId="0" borderId="45" xfId="0" applyFont="1" applyBorder="1" applyAlignment="1">
      <alignment horizontal="left" vertical="center"/>
    </xf>
    <xf numFmtId="0" fontId="23" fillId="0" borderId="145" xfId="0" applyFont="1" applyBorder="1" applyAlignment="1">
      <alignment horizontal="left" wrapText="1"/>
    </xf>
    <xf numFmtId="0" fontId="23" fillId="0" borderId="146" xfId="0" applyFont="1" applyBorder="1" applyAlignment="1">
      <alignment horizontal="left" wrapText="1"/>
    </xf>
    <xf numFmtId="0" fontId="23" fillId="0" borderId="95" xfId="0" applyFont="1" applyBorder="1" applyAlignment="1">
      <alignment horizontal="left" wrapText="1"/>
    </xf>
    <xf numFmtId="10" fontId="3" fillId="0" borderId="164" xfId="71" applyNumberFormat="1" applyFont="1" applyBorder="1" applyAlignment="1">
      <alignment horizontal="center" vertical="center" wrapText="1"/>
    </xf>
    <xf numFmtId="10" fontId="3" fillId="0" borderId="148" xfId="71" applyNumberFormat="1" applyFont="1" applyBorder="1" applyAlignment="1">
      <alignment horizontal="center" vertical="center" wrapText="1"/>
    </xf>
    <xf numFmtId="10" fontId="3" fillId="0" borderId="147" xfId="71" applyNumberFormat="1" applyFont="1" applyBorder="1" applyAlignment="1">
      <alignment horizontal="center" vertical="center" wrapText="1"/>
    </xf>
    <xf numFmtId="0" fontId="10" fillId="0" borderId="150" xfId="0" applyFont="1" applyBorder="1" applyAlignment="1">
      <alignment horizontal="right"/>
    </xf>
    <xf numFmtId="0" fontId="10" fillId="0" borderId="143" xfId="0" applyFont="1" applyBorder="1" applyAlignment="1">
      <alignment horizontal="right"/>
    </xf>
    <xf numFmtId="0" fontId="10" fillId="0" borderId="151" xfId="0" applyFont="1" applyBorder="1" applyAlignment="1">
      <alignment horizontal="right"/>
    </xf>
    <xf numFmtId="3" fontId="38" fillId="0" borderId="165" xfId="0" applyNumberFormat="1" applyFont="1" applyBorder="1" applyAlignment="1">
      <alignment horizontal="center"/>
    </xf>
    <xf numFmtId="0" fontId="55" fillId="0" borderId="146" xfId="0" applyFont="1" applyBorder="1"/>
    <xf numFmtId="0" fontId="55" fillId="0" borderId="95" xfId="0" applyFont="1" applyBorder="1"/>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95" xfId="0" applyFont="1" applyBorder="1" applyAlignment="1">
      <alignment horizontal="center" vertical="center" wrapText="1"/>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16" xfId="0" applyFont="1" applyBorder="1" applyAlignment="1">
      <alignment horizontal="center" vertical="center"/>
    </xf>
    <xf numFmtId="0" fontId="14" fillId="0" borderId="111" xfId="0" applyFont="1" applyBorder="1" applyAlignment="1">
      <alignment horizontal="center" vertical="center"/>
    </xf>
    <xf numFmtId="0" fontId="14" fillId="0" borderId="153" xfId="0" applyFont="1" applyBorder="1" applyAlignment="1">
      <alignment horizontal="center" vertical="center"/>
    </xf>
    <xf numFmtId="0" fontId="14" fillId="0" borderId="10" xfId="0" applyFont="1" applyBorder="1" applyAlignment="1">
      <alignment horizontal="center" vertical="center"/>
    </xf>
    <xf numFmtId="0" fontId="14" fillId="0" borderId="83" xfId="0" applyFont="1" applyBorder="1" applyAlignment="1">
      <alignment horizontal="center" vertical="center"/>
    </xf>
    <xf numFmtId="0" fontId="14" fillId="0" borderId="75" xfId="0" applyFont="1" applyBorder="1" applyAlignment="1">
      <alignment horizontal="center" vertical="center"/>
    </xf>
    <xf numFmtId="0" fontId="14" fillId="0" borderId="145" xfId="0" applyFont="1" applyBorder="1" applyAlignment="1">
      <alignment horizontal="center" vertical="center" wrapText="1"/>
    </xf>
    <xf numFmtId="0" fontId="14" fillId="0" borderId="146"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45" xfId="0" applyFont="1" applyBorder="1" applyAlignment="1">
      <alignment horizontal="center" vertical="center"/>
    </xf>
    <xf numFmtId="0" fontId="30" fillId="0" borderId="146" xfId="0" applyFont="1" applyBorder="1" applyAlignment="1">
      <alignment horizontal="center" vertical="center"/>
    </xf>
    <xf numFmtId="0" fontId="30" fillId="0" borderId="95" xfId="0" applyFont="1" applyBorder="1" applyAlignment="1">
      <alignment horizontal="center" vertical="center"/>
    </xf>
    <xf numFmtId="0" fontId="30" fillId="0" borderId="83" xfId="0" applyFont="1" applyBorder="1" applyAlignment="1">
      <alignment horizontal="center" vertical="center"/>
    </xf>
    <xf numFmtId="0" fontId="30" fillId="0" borderId="75"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Alignment="1">
      <alignment horizontal="center" vertical="center"/>
    </xf>
    <xf numFmtId="0" fontId="30" fillId="0" borderId="41" xfId="0" applyFont="1" applyBorder="1" applyAlignment="1">
      <alignment horizontal="center" vertical="center"/>
    </xf>
    <xf numFmtId="0" fontId="30" fillId="0" borderId="16" xfId="0" applyFont="1" applyBorder="1" applyAlignment="1">
      <alignment horizontal="center" vertical="center"/>
    </xf>
    <xf numFmtId="0" fontId="30" fillId="0" borderId="111" xfId="0" applyFont="1" applyBorder="1" applyAlignment="1">
      <alignment horizontal="center" vertical="center"/>
    </xf>
    <xf numFmtId="0" fontId="30" fillId="0" borderId="153" xfId="0" applyFont="1" applyBorder="1" applyAlignment="1">
      <alignment horizontal="center" vertical="center"/>
    </xf>
    <xf numFmtId="0" fontId="14" fillId="0" borderId="146" xfId="0" applyFont="1" applyBorder="1" applyAlignment="1">
      <alignment horizontal="center" vertical="center"/>
    </xf>
    <xf numFmtId="0" fontId="14" fillId="0" borderId="95" xfId="0" applyFont="1" applyBorder="1" applyAlignment="1">
      <alignment horizontal="center" vertical="center"/>
    </xf>
    <xf numFmtId="0" fontId="7" fillId="0" borderId="145" xfId="0" applyFont="1" applyBorder="1" applyAlignment="1">
      <alignment horizontal="left" vertical="top" wrapText="1"/>
    </xf>
    <xf numFmtId="0" fontId="7" fillId="0" borderId="146" xfId="0" applyFont="1" applyBorder="1" applyAlignment="1">
      <alignment horizontal="left" vertical="top" wrapText="1"/>
    </xf>
    <xf numFmtId="0" fontId="7" fillId="0" borderId="95" xfId="0" applyFont="1" applyBorder="1" applyAlignment="1">
      <alignment horizontal="left" vertical="top" wrapText="1"/>
    </xf>
    <xf numFmtId="0" fontId="174" fillId="33" borderId="0" xfId="0" applyFont="1" applyFill="1" applyAlignment="1">
      <alignment horizontal="center"/>
    </xf>
    <xf numFmtId="0" fontId="23" fillId="24" borderId="118" xfId="0" applyFont="1" applyFill="1" applyBorder="1" applyAlignment="1">
      <alignment horizontal="center" vertical="center" wrapText="1"/>
    </xf>
    <xf numFmtId="0" fontId="23" fillId="24" borderId="115" xfId="0" applyFont="1" applyFill="1" applyBorder="1" applyAlignment="1">
      <alignment horizontal="center" vertical="center" wrapText="1"/>
    </xf>
    <xf numFmtId="0" fontId="23" fillId="24" borderId="119" xfId="0" applyFont="1" applyFill="1" applyBorder="1" applyAlignment="1">
      <alignment horizontal="center" vertical="center" wrapText="1"/>
    </xf>
    <xf numFmtId="0" fontId="7" fillId="0" borderId="0" xfId="0" applyFont="1" applyAlignment="1">
      <alignment horizontal="center" vertical="top" wrapText="1"/>
    </xf>
    <xf numFmtId="0" fontId="23" fillId="24" borderId="45"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30" xfId="0" applyFont="1" applyFill="1" applyBorder="1" applyAlignment="1">
      <alignment horizontal="center" vertical="center" wrapText="1"/>
    </xf>
    <xf numFmtId="0" fontId="9" fillId="0" borderId="0" xfId="0" applyFont="1" applyAlignment="1">
      <alignment horizontal="left" wrapText="1"/>
    </xf>
    <xf numFmtId="0" fontId="23" fillId="0" borderId="145" xfId="0" applyFont="1" applyBorder="1" applyAlignment="1">
      <alignment horizontal="left" vertical="top" wrapText="1"/>
    </xf>
    <xf numFmtId="0" fontId="23" fillId="0" borderId="146" xfId="0" applyFont="1" applyBorder="1" applyAlignment="1">
      <alignment horizontal="left" vertical="top" wrapText="1"/>
    </xf>
    <xf numFmtId="0" fontId="23" fillId="0" borderId="95" xfId="0" applyFont="1" applyBorder="1" applyAlignment="1">
      <alignment horizontal="left" vertical="top" wrapText="1"/>
    </xf>
    <xf numFmtId="0" fontId="2" fillId="0" borderId="111" xfId="0" applyFont="1" applyBorder="1" applyAlignment="1">
      <alignment horizontal="center" vertical="top"/>
    </xf>
    <xf numFmtId="0" fontId="23" fillId="0" borderId="77" xfId="0" applyFont="1" applyBorder="1" applyAlignment="1">
      <alignment horizontal="center" wrapText="1"/>
    </xf>
  </cellXfs>
  <cellStyles count="87">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xr:uid="{00000000-0005-0000-0000-00001C000000}"/>
    <cellStyle name="Input" xfId="30" builtinId="20" customBuiltin="1"/>
    <cellStyle name="Logico" xfId="31" xr:uid="{00000000-0005-0000-0000-00001E000000}"/>
    <cellStyle name="Migliaia" xfId="32" builtinId="3"/>
    <cellStyle name="Migliaia (0)_3tabella15" xfId="33" xr:uid="{00000000-0005-0000-0000-000020000000}"/>
    <cellStyle name="Migliaia 2" xfId="34" xr:uid="{00000000-0005-0000-0000-000021000000}"/>
    <cellStyle name="Migliaia 2 2" xfId="35" xr:uid="{00000000-0005-0000-0000-000022000000}"/>
    <cellStyle name="Migliaia_Sanità 2005 nuove tabelle e qualifiche" xfId="86" xr:uid="{861C1DE0-7E12-4784-A6CD-1A531398BA8C}"/>
    <cellStyle name="Neutrale" xfId="36" builtinId="28" customBuiltin="1"/>
    <cellStyle name="Normale" xfId="0" builtinId="0"/>
    <cellStyle name="Normale 2" xfId="37" xr:uid="{00000000-0005-0000-0000-000025000000}"/>
    <cellStyle name="Normale 2 2" xfId="38" xr:uid="{00000000-0005-0000-0000-000026000000}"/>
    <cellStyle name="Normale 2 2 2" xfId="39" xr:uid="{00000000-0005-0000-0000-000027000000}"/>
    <cellStyle name="Normale 2 3" xfId="40" xr:uid="{00000000-0005-0000-0000-000028000000}"/>
    <cellStyle name="Normale 2 4" xfId="41" xr:uid="{00000000-0005-0000-0000-000029000000}"/>
    <cellStyle name="Normale 3" xfId="42" xr:uid="{00000000-0005-0000-0000-00002A000000}"/>
    <cellStyle name="Normale 3 2" xfId="43" xr:uid="{00000000-0005-0000-0000-00002B000000}"/>
    <cellStyle name="Normale 3 3" xfId="44" xr:uid="{00000000-0005-0000-0000-00002C000000}"/>
    <cellStyle name="Normale 3 4" xfId="45" xr:uid="{00000000-0005-0000-0000-00002D000000}"/>
    <cellStyle name="Normale 4" xfId="46" xr:uid="{00000000-0005-0000-0000-00002E000000}"/>
    <cellStyle name="Normale 4 2" xfId="47" xr:uid="{00000000-0005-0000-0000-00002F000000}"/>
    <cellStyle name="Normale 4 3" xfId="48" xr:uid="{00000000-0005-0000-0000-000030000000}"/>
    <cellStyle name="Normale 5" xfId="49" xr:uid="{00000000-0005-0000-0000-000031000000}"/>
    <cellStyle name="Normale 5 2" xfId="50" xr:uid="{00000000-0005-0000-0000-000032000000}"/>
    <cellStyle name="Normale 5 3" xfId="51" xr:uid="{00000000-0005-0000-0000-000033000000}"/>
    <cellStyle name="Normale 6" xfId="52" xr:uid="{00000000-0005-0000-0000-000034000000}"/>
    <cellStyle name="Normale 7" xfId="53" xr:uid="{00000000-0005-0000-0000-000035000000}"/>
    <cellStyle name="Normale 8" xfId="54" xr:uid="{00000000-0005-0000-0000-000036000000}"/>
    <cellStyle name="Normale_6-kit2001sanita(integrazione) (1)" xfId="85" xr:uid="{637E2D97-F4EE-4EAB-B53A-0771BF3C285A}"/>
    <cellStyle name="Normale_ENTI LOCALI  2000" xfId="55" xr:uid="{00000000-0005-0000-0000-000037000000}"/>
    <cellStyle name="Normale_Foglio1" xfId="56" xr:uid="{00000000-0005-0000-0000-000038000000}"/>
    <cellStyle name="Normale_MINISTERI" xfId="57" xr:uid="{00000000-0005-0000-0000-000039000000}"/>
    <cellStyle name="Normale_modello si2 raln_MODIFICATO_ALESSIO" xfId="58" xr:uid="{00000000-0005-0000-0000-00003A000000}"/>
    <cellStyle name="Normale_PRINFEL98" xfId="59" xr:uid="{00000000-0005-0000-0000-00003B000000}"/>
    <cellStyle name="Normale_PRINFEL98_modello si2 raln_MODIFICATO_ALESSIO 2" xfId="60" xr:uid="{00000000-0005-0000-0000-00003C000000}"/>
    <cellStyle name="Normale_Prospetto informativo 2001" xfId="61" xr:uid="{00000000-0005-0000-0000-00003D000000}"/>
    <cellStyle name="Normale_Sanità 2005 nuove tabelle e qualifiche" xfId="62" xr:uid="{00000000-0005-0000-0000-00003E000000}"/>
    <cellStyle name="Normale_tabella 4" xfId="63" xr:uid="{00000000-0005-0000-0000-00003F000000}"/>
    <cellStyle name="Normale_tabella 5" xfId="64" xr:uid="{00000000-0005-0000-0000-000040000000}"/>
    <cellStyle name="Normale_tabella 6" xfId="65" xr:uid="{00000000-0005-0000-0000-000041000000}"/>
    <cellStyle name="Normale_tabella 7" xfId="66" xr:uid="{00000000-0005-0000-0000-000042000000}"/>
    <cellStyle name="Normale_tabella 8" xfId="67" xr:uid="{00000000-0005-0000-0000-000043000000}"/>
    <cellStyle name="Normale_tabella 9" xfId="68" xr:uid="{00000000-0005-0000-0000-000044000000}"/>
    <cellStyle name="Nota" xfId="69" builtinId="10" customBuiltin="1"/>
    <cellStyle name="Output" xfId="70" builtinId="21" customBuiltin="1"/>
    <cellStyle name="Percentuale" xfId="71" builtinId="5"/>
    <cellStyle name="Percentuale 2" xfId="72" xr:uid="{00000000-0005-0000-0000-000048000000}"/>
    <cellStyle name="Percentuale 2 2" xfId="73" xr:uid="{00000000-0005-0000-0000-000049000000}"/>
    <cellStyle name="Testo avviso" xfId="74" builtinId="11" customBuiltin="1"/>
    <cellStyle name="Testo descrittivo" xfId="75" builtinId="53" customBuiltin="1"/>
    <cellStyle name="Titolo" xfId="76" builtinId="15" customBuiltin="1"/>
    <cellStyle name="Titolo 1" xfId="77" builtinId="16" customBuiltin="1"/>
    <cellStyle name="Titolo 2" xfId="78" builtinId="17" customBuiltin="1"/>
    <cellStyle name="Titolo 3" xfId="79" builtinId="18" customBuiltin="1"/>
    <cellStyle name="Titolo 4" xfId="80" builtinId="19" customBuiltin="1"/>
    <cellStyle name="Totale" xfId="81" builtinId="25" customBuiltin="1"/>
    <cellStyle name="Valore non valido" xfId="82" builtinId="27" customBuiltin="1"/>
    <cellStyle name="Valore valido" xfId="83" builtinId="26" customBuiltin="1"/>
    <cellStyle name="Valuta (0)_3tabella15" xfId="84" xr:uid="{00000000-0005-0000-0000-000054000000}"/>
  </cellStyles>
  <dxfs count="37">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SI_1!$B$223:$B$243</c:f>
              <c:strCache>
                <c:ptCount val="21"/>
                <c:pt idx="0">
                  <c:v>SI_1A</c:v>
                </c:pt>
                <c:pt idx="1">
                  <c:v>SI_1A_CONV</c:v>
                </c:pt>
                <c:pt idx="2">
                  <c:v>T1</c:v>
                </c:pt>
                <c:pt idx="3">
                  <c:v>1E</c:v>
                </c:pt>
                <c:pt idx="4">
                  <c:v>T2</c:v>
                </c:pt>
                <c:pt idx="5">
                  <c:v>T2A</c:v>
                </c:pt>
                <c:pt idx="6">
                  <c:v>T3</c:v>
                </c:pt>
                <c:pt idx="7">
                  <c:v>T4</c:v>
                </c:pt>
                <c:pt idx="8">
                  <c:v>T5</c:v>
                </c:pt>
                <c:pt idx="9">
                  <c:v>T6</c:v>
                </c:pt>
                <c:pt idx="10">
                  <c:v>T7</c:v>
                </c:pt>
                <c:pt idx="11">
                  <c:v>T8</c:v>
                </c:pt>
                <c:pt idx="12">
                  <c:v>T9</c:v>
                </c:pt>
                <c:pt idx="13">
                  <c:v>T10</c:v>
                </c:pt>
                <c:pt idx="14">
                  <c:v>T11</c:v>
                </c:pt>
                <c:pt idx="15">
                  <c:v>T12</c:v>
                </c:pt>
                <c:pt idx="16">
                  <c:v>T13</c:v>
                </c:pt>
                <c:pt idx="17">
                  <c:v>T14</c:v>
                </c:pt>
                <c:pt idx="18">
                  <c:v>T15</c:v>
                </c:pt>
                <c:pt idx="19">
                  <c:v>SICI</c:v>
                </c:pt>
                <c:pt idx="20">
                  <c:v>TRC</c:v>
                </c:pt>
              </c:strCache>
            </c:strRef>
          </c:cat>
          <c:val>
            <c:numRef>
              <c:f>SI_1!$C$223:$C$243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9E4-4A18-8846-496BB3119063}"/>
            </c:ext>
          </c:extLst>
        </c:ser>
        <c:dLbls>
          <c:showLegendKey val="0"/>
          <c:showVal val="0"/>
          <c:showCatName val="0"/>
          <c:showSerName val="0"/>
          <c:showPercent val="0"/>
          <c:showBubbleSize val="0"/>
        </c:dLbls>
        <c:gapWidth val="150"/>
        <c:axId val="811567103"/>
        <c:axId val="1"/>
      </c:barChart>
      <c:catAx>
        <c:axId val="811567103"/>
        <c:scaling>
          <c:orientation val="minMax"/>
        </c:scaling>
        <c:delete val="0"/>
        <c:axPos val="b"/>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it-IT"/>
          </a:p>
        </c:txPr>
        <c:crossAx val="1"/>
        <c:crossesAt val="0"/>
        <c:auto val="1"/>
        <c:lblAlgn val="ctr"/>
        <c:lblOffset val="100"/>
        <c:tickLblSkip val="1"/>
        <c:tickMarkSkip val="1"/>
        <c:noMultiLvlLbl val="0"/>
      </c:catAx>
      <c:valAx>
        <c:axId val="1"/>
        <c:scaling>
          <c:orientation val="minMax"/>
          <c:max val="1"/>
        </c:scaling>
        <c:delete val="1"/>
        <c:axPos val="l"/>
        <c:numFmt formatCode="General" sourceLinked="1"/>
        <c:majorTickMark val="out"/>
        <c:minorTickMark val="none"/>
        <c:tickLblPos val="nextTo"/>
        <c:crossAx val="811567103"/>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7787610619468E-3"/>
          <c:y val="0.29255425388899559"/>
          <c:w val="0.9699115044247788"/>
          <c:h val="0.32849817553293642"/>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SI_1!$E$223:$E$248</c:f>
              <c:strCache>
                <c:ptCount val="26"/>
                <c:pt idx="0">
                  <c:v>SQ 1</c:v>
                </c:pt>
                <c:pt idx="1">
                  <c:v>SQ 2</c:v>
                </c:pt>
                <c:pt idx="2">
                  <c:v>SQ 3</c:v>
                </c:pt>
                <c:pt idx="3">
                  <c:v>SQ 4</c:v>
                </c:pt>
                <c:pt idx="4">
                  <c:v>SQ 5</c:v>
                </c:pt>
                <c:pt idx="5">
                  <c:v>SQ 6</c:v>
                </c:pt>
                <c:pt idx="6">
                  <c:v>SQ 7 (1)</c:v>
                </c:pt>
                <c:pt idx="7">
                  <c:v>SQ8</c:v>
                </c:pt>
                <c:pt idx="8">
                  <c:v>SQ 9</c:v>
                </c:pt>
                <c:pt idx="9">
                  <c:v>SQ 10</c:v>
                </c:pt>
                <c:pt idx="10">
                  <c:v>IN 1</c:v>
                </c:pt>
                <c:pt idx="11">
                  <c:v>IN 2</c:v>
                </c:pt>
                <c:pt idx="12">
                  <c:v>IN 3</c:v>
                </c:pt>
                <c:pt idx="13">
                  <c:v>IN 4</c:v>
                </c:pt>
                <c:pt idx="14">
                  <c:v>IN 5</c:v>
                </c:pt>
                <c:pt idx="15">
                  <c:v>IN 6</c:v>
                </c:pt>
                <c:pt idx="16">
                  <c:v>IN 7</c:v>
                </c:pt>
                <c:pt idx="17">
                  <c:v>IN 8</c:v>
                </c:pt>
                <c:pt idx="18">
                  <c:v>IN 9</c:v>
                </c:pt>
                <c:pt idx="19">
                  <c:v>IN 10</c:v>
                </c:pt>
                <c:pt idx="20">
                  <c:v>IN 11</c:v>
                </c:pt>
                <c:pt idx="21">
                  <c:v>IN 12</c:v>
                </c:pt>
                <c:pt idx="22">
                  <c:v>IN 13</c:v>
                </c:pt>
                <c:pt idx="23">
                  <c:v>IN 14</c:v>
                </c:pt>
                <c:pt idx="24">
                  <c:v>IN 15</c:v>
                </c:pt>
                <c:pt idx="25">
                  <c:v>IN 16</c:v>
                </c:pt>
              </c:strCache>
            </c:strRef>
          </c:cat>
          <c:val>
            <c:numRef>
              <c:f>SI_1!$F$223:$F$248</c:f>
              <c:numCache>
                <c:formatCode>General</c:formatCode>
                <c:ptCount val="26"/>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015B-47A0-90E3-7B62D7EFCC07}"/>
            </c:ext>
          </c:extLst>
        </c:ser>
        <c:dLbls>
          <c:showLegendKey val="0"/>
          <c:showVal val="0"/>
          <c:showCatName val="0"/>
          <c:showSerName val="0"/>
          <c:showPercent val="0"/>
          <c:showBubbleSize val="0"/>
        </c:dLbls>
        <c:gapWidth val="150"/>
        <c:axId val="811608591"/>
        <c:axId val="1"/>
      </c:barChart>
      <c:catAx>
        <c:axId val="811608591"/>
        <c:scaling>
          <c:orientation val="minMax"/>
        </c:scaling>
        <c:delete val="0"/>
        <c:axPos val="b"/>
        <c:numFmt formatCode="General" sourceLinked="1"/>
        <c:majorTickMark val="out"/>
        <c:minorTickMark val="none"/>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1"/>
        <c:axPos val="l"/>
        <c:numFmt formatCode="General" sourceLinked="1"/>
        <c:majorTickMark val="out"/>
        <c:minorTickMark val="none"/>
        <c:tickLblPos val="nextTo"/>
        <c:crossAx val="811608591"/>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I$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2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I$1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I$1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I$1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I6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I$2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I$12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I4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I4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I5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I$16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I$16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I$16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I$16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I$16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I7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I7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I$3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I$3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I$17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I1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I$20"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I$2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I$3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I$3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I$84"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I$8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I$8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I$9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I$10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I$104"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I$9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I$9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I$9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I$9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I$100"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I47"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I4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I5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I$162"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I$163"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I$16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I$16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I$16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I$172"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I1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I$20"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I$2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I$32"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I$3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I47"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I4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I5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I$162"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I$1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I$164"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I$165"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I$166"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I$17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I$7"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I$1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I$15"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I$17"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I$19"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I$2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I$23"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I$2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I$2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I$29"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I$3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I$33"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I$39"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I$45"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I$4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I$49"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I$5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fmlaLink="$I$53"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I$55"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fmlaLink="$I$57"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I$59"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I$6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I$63"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I$65"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I$7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I$77"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I$7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I$8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I$83"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I$85"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I$87"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I$8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I$9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I$9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fmlaLink="$I$95"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I$97"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firstButton="1" fmlaLink="$I$10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I$109"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firstButton="1" fmlaLink="$I$11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firstButton="1" fmlaLink="$I$11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I$115"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I$11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I$119"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I$12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I$123"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firstButton="1" fmlaLink="$I$125"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I$127"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firstButton="1" fmlaLink="$I$129"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I$135"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I$14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fmlaLink="$I$14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I$145"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firstButton="1" fmlaLink="$I$147"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I$149"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I$15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firstButton="1" fmlaLink="$I$153"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I$155"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I$15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I$1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firstButton="1" fmlaLink="$I$16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Drop" dropStyle="combo" dx="26" fmlaLink="$AK$3" fmlaRange="$AK$1:$AK$2" noThreeD="1" sel="2" val="0"/>
</file>

<file path=xl/ctrlProps/ctrlProp365.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105501</xdr:colOff>
      <xdr:row>216</xdr:row>
      <xdr:rowOff>190500</xdr:rowOff>
    </xdr:to>
    <xdr:sp macro="" textlink="">
      <xdr:nvSpPr>
        <xdr:cNvPr id="4901080" name="Text Box 7">
          <a:extLst>
            <a:ext uri="{FF2B5EF4-FFF2-40B4-BE49-F238E27FC236}">
              <a16:creationId xmlns:a16="http://schemas.microsoft.com/office/drawing/2014/main" id="{00000000-0008-0000-0000-0000D8C84A00}"/>
            </a:ext>
          </a:extLst>
        </xdr:cNvPr>
        <xdr:cNvSpPr txBox="1">
          <a:spLocks noChangeArrowheads="1"/>
        </xdr:cNvSpPr>
      </xdr:nvSpPr>
      <xdr:spPr bwMode="auto">
        <a:xfrm>
          <a:off x="4472940" y="2178558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4901081" name="Line 8">
          <a:extLst>
            <a:ext uri="{FF2B5EF4-FFF2-40B4-BE49-F238E27FC236}">
              <a16:creationId xmlns:a16="http://schemas.microsoft.com/office/drawing/2014/main" id="{00000000-0008-0000-0000-0000D9C84A00}"/>
            </a:ext>
          </a:extLst>
        </xdr:cNvPr>
        <xdr:cNvSpPr>
          <a:spLocks noChangeShapeType="1"/>
        </xdr:cNvSpPr>
      </xdr:nvSpPr>
      <xdr:spPr bwMode="auto">
        <a:xfrm>
          <a:off x="3954780" y="6309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4901082" name="Line 9">
          <a:extLst>
            <a:ext uri="{FF2B5EF4-FFF2-40B4-BE49-F238E27FC236}">
              <a16:creationId xmlns:a16="http://schemas.microsoft.com/office/drawing/2014/main" id="{00000000-0008-0000-0000-0000DAC84A00}"/>
            </a:ext>
          </a:extLst>
        </xdr:cNvPr>
        <xdr:cNvSpPr>
          <a:spLocks noChangeShapeType="1"/>
        </xdr:cNvSpPr>
      </xdr:nvSpPr>
      <xdr:spPr bwMode="auto">
        <a:xfrm>
          <a:off x="7284720" y="6309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346075</xdr:colOff>
      <xdr:row>0</xdr:row>
      <xdr:rowOff>41275</xdr:rowOff>
    </xdr:from>
    <xdr:to>
      <xdr:col>6</xdr:col>
      <xdr:colOff>1300865</xdr:colOff>
      <xdr:row>0</xdr:row>
      <xdr:rowOff>529447</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571500</xdr:colOff>
      <xdr:row>37</xdr:row>
      <xdr:rowOff>0</xdr:rowOff>
    </xdr:from>
    <xdr:to>
      <xdr:col>3</xdr:col>
      <xdr:colOff>571500</xdr:colOff>
      <xdr:row>37</xdr:row>
      <xdr:rowOff>0</xdr:rowOff>
    </xdr:to>
    <xdr:sp macro="" textlink="">
      <xdr:nvSpPr>
        <xdr:cNvPr id="4901084" name="Line 8">
          <a:extLst>
            <a:ext uri="{FF2B5EF4-FFF2-40B4-BE49-F238E27FC236}">
              <a16:creationId xmlns:a16="http://schemas.microsoft.com/office/drawing/2014/main" id="{00000000-0008-0000-0000-0000DCC84A00}"/>
            </a:ext>
          </a:extLst>
        </xdr:cNvPr>
        <xdr:cNvSpPr>
          <a:spLocks noChangeShapeType="1"/>
        </xdr:cNvSpPr>
      </xdr:nvSpPr>
      <xdr:spPr bwMode="auto">
        <a:xfrm>
          <a:off x="3954780" y="7520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4901085" name="Line 9">
          <a:extLst>
            <a:ext uri="{FF2B5EF4-FFF2-40B4-BE49-F238E27FC236}">
              <a16:creationId xmlns:a16="http://schemas.microsoft.com/office/drawing/2014/main" id="{00000000-0008-0000-0000-0000DDC84A00}"/>
            </a:ext>
          </a:extLst>
        </xdr:cNvPr>
        <xdr:cNvSpPr>
          <a:spLocks noChangeShapeType="1"/>
        </xdr:cNvSpPr>
      </xdr:nvSpPr>
      <xdr:spPr bwMode="auto">
        <a:xfrm>
          <a:off x="7284720" y="7520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216</xdr:row>
      <xdr:rowOff>0</xdr:rowOff>
    </xdr:from>
    <xdr:to>
      <xdr:col>4</xdr:col>
      <xdr:colOff>105501</xdr:colOff>
      <xdr:row>216</xdr:row>
      <xdr:rowOff>190500</xdr:rowOff>
    </xdr:to>
    <xdr:sp macro="" textlink="">
      <xdr:nvSpPr>
        <xdr:cNvPr id="4901086" name="Text Box 7">
          <a:extLst>
            <a:ext uri="{FF2B5EF4-FFF2-40B4-BE49-F238E27FC236}">
              <a16:creationId xmlns:a16="http://schemas.microsoft.com/office/drawing/2014/main" id="{00000000-0008-0000-0000-0000DEC84A00}"/>
            </a:ext>
          </a:extLst>
        </xdr:cNvPr>
        <xdr:cNvSpPr txBox="1">
          <a:spLocks noChangeArrowheads="1"/>
        </xdr:cNvSpPr>
      </xdr:nvSpPr>
      <xdr:spPr bwMode="auto">
        <a:xfrm>
          <a:off x="4472940" y="2178558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216</xdr:row>
      <xdr:rowOff>0</xdr:rowOff>
    </xdr:from>
    <xdr:to>
      <xdr:col>6</xdr:col>
      <xdr:colOff>1333500</xdr:colOff>
      <xdr:row>216</xdr:row>
      <xdr:rowOff>899160</xdr:rowOff>
    </xdr:to>
    <xdr:graphicFrame macro="">
      <xdr:nvGraphicFramePr>
        <xdr:cNvPr id="4901087" name="Chart 19">
          <a:extLst>
            <a:ext uri="{FF2B5EF4-FFF2-40B4-BE49-F238E27FC236}">
              <a16:creationId xmlns:a16="http://schemas.microsoft.com/office/drawing/2014/main" id="{00000000-0008-0000-0000-0000DFC8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6</xdr:col>
      <xdr:colOff>1341120</xdr:colOff>
      <xdr:row>219</xdr:row>
      <xdr:rowOff>411480</xdr:rowOff>
    </xdr:to>
    <xdr:graphicFrame macro="">
      <xdr:nvGraphicFramePr>
        <xdr:cNvPr id="4901088" name="Chart 20">
          <a:extLst>
            <a:ext uri="{FF2B5EF4-FFF2-40B4-BE49-F238E27FC236}">
              <a16:creationId xmlns:a16="http://schemas.microsoft.com/office/drawing/2014/main" id="{00000000-0008-0000-0000-0000E0C8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xdr:colOff>
      <xdr:row>0</xdr:row>
      <xdr:rowOff>113029</xdr:rowOff>
    </xdr:from>
    <xdr:to>
      <xdr:col>6</xdr:col>
      <xdr:colOff>1030118</xdr:colOff>
      <xdr:row>0</xdr:row>
      <xdr:rowOff>641934</xdr:rowOff>
    </xdr:to>
    <xdr:sp macro="" textlink="">
      <xdr:nvSpPr>
        <xdr:cNvPr id="2" name="Testo 1">
          <a:extLst>
            <a:ext uri="{FF2B5EF4-FFF2-40B4-BE49-F238E27FC236}">
              <a16:creationId xmlns:a16="http://schemas.microsoft.com/office/drawing/2014/main" id="{00000000-0008-0000-0100-000002000000}"/>
            </a:ext>
          </a:extLst>
        </xdr:cNvPr>
        <xdr:cNvSpPr>
          <a:spLocks noChangeArrowheads="1"/>
        </xdr:cNvSpPr>
      </xdr:nvSpPr>
      <xdr:spPr bwMode="auto">
        <a:xfrm>
          <a:off x="451484" y="111759"/>
          <a:ext cx="8085462" cy="543249"/>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75361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75361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1143000</xdr:colOff>
          <xdr:row>20</xdr:row>
          <xdr:rowOff>0</xdr:rowOff>
        </xdr:to>
        <xdr:sp macro="" textlink="">
          <xdr:nvSpPr>
            <xdr:cNvPr id="4472833" name="Group Box 1" hidden="1">
              <a:extLst>
                <a:ext uri="{63B3BB69-23CF-44E3-9099-C40C66FF867C}">
                  <a14:compatExt spid="_x0000_s4472833"/>
                </a:ext>
                <a:ext uri="{FF2B5EF4-FFF2-40B4-BE49-F238E27FC236}">
                  <a16:creationId xmlns:a16="http://schemas.microsoft.com/office/drawing/2014/main" id="{00000000-0008-0000-0100-00000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1143000</xdr:colOff>
          <xdr:row>22</xdr:row>
          <xdr:rowOff>0</xdr:rowOff>
        </xdr:to>
        <xdr:sp macro="" textlink="">
          <xdr:nvSpPr>
            <xdr:cNvPr id="4472834" name="Group Box 2" hidden="1">
              <a:extLst>
                <a:ext uri="{63B3BB69-23CF-44E3-9099-C40C66FF867C}">
                  <a14:compatExt spid="_x0000_s4472834"/>
                </a:ext>
                <a:ext uri="{FF2B5EF4-FFF2-40B4-BE49-F238E27FC236}">
                  <a16:creationId xmlns:a16="http://schemas.microsoft.com/office/drawing/2014/main" id="{00000000-0008-0000-0100-000002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19</xdr:row>
          <xdr:rowOff>121920</xdr:rowOff>
        </xdr:from>
        <xdr:to>
          <xdr:col>5</xdr:col>
          <xdr:colOff>792480</xdr:colOff>
          <xdr:row>19</xdr:row>
          <xdr:rowOff>342900</xdr:rowOff>
        </xdr:to>
        <xdr:sp macro="" textlink="">
          <xdr:nvSpPr>
            <xdr:cNvPr id="4472835" name="Option Button 3" hidden="1">
              <a:extLst>
                <a:ext uri="{63B3BB69-23CF-44E3-9099-C40C66FF867C}">
                  <a14:compatExt spid="_x0000_s4472835"/>
                </a:ext>
                <a:ext uri="{FF2B5EF4-FFF2-40B4-BE49-F238E27FC236}">
                  <a16:creationId xmlns:a16="http://schemas.microsoft.com/office/drawing/2014/main" id="{00000000-0008-0000-0100-00000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19</xdr:row>
          <xdr:rowOff>106680</xdr:rowOff>
        </xdr:from>
        <xdr:to>
          <xdr:col>6</xdr:col>
          <xdr:colOff>762000</xdr:colOff>
          <xdr:row>19</xdr:row>
          <xdr:rowOff>335280</xdr:rowOff>
        </xdr:to>
        <xdr:sp macro="" textlink="">
          <xdr:nvSpPr>
            <xdr:cNvPr id="4472836" name="Option Button 4" hidden="1">
              <a:extLst>
                <a:ext uri="{63B3BB69-23CF-44E3-9099-C40C66FF867C}">
                  <a14:compatExt spid="_x0000_s4472836"/>
                </a:ext>
                <a:ext uri="{FF2B5EF4-FFF2-40B4-BE49-F238E27FC236}">
                  <a16:creationId xmlns:a16="http://schemas.microsoft.com/office/drawing/2014/main" id="{00000000-0008-0000-0100-000004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21</xdr:row>
          <xdr:rowOff>106680</xdr:rowOff>
        </xdr:from>
        <xdr:to>
          <xdr:col>5</xdr:col>
          <xdr:colOff>792480</xdr:colOff>
          <xdr:row>21</xdr:row>
          <xdr:rowOff>304800</xdr:rowOff>
        </xdr:to>
        <xdr:sp macro="" textlink="">
          <xdr:nvSpPr>
            <xdr:cNvPr id="4472837" name="Option Button 5" hidden="1">
              <a:extLst>
                <a:ext uri="{63B3BB69-23CF-44E3-9099-C40C66FF867C}">
                  <a14:compatExt spid="_x0000_s4472837"/>
                </a:ext>
                <a:ext uri="{FF2B5EF4-FFF2-40B4-BE49-F238E27FC236}">
                  <a16:creationId xmlns:a16="http://schemas.microsoft.com/office/drawing/2014/main" id="{00000000-0008-0000-0100-00000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21</xdr:row>
          <xdr:rowOff>76200</xdr:rowOff>
        </xdr:from>
        <xdr:to>
          <xdr:col>6</xdr:col>
          <xdr:colOff>762000</xdr:colOff>
          <xdr:row>21</xdr:row>
          <xdr:rowOff>297180</xdr:rowOff>
        </xdr:to>
        <xdr:sp macro="" textlink="">
          <xdr:nvSpPr>
            <xdr:cNvPr id="4472838" name="Option Button 6" hidden="1">
              <a:extLst>
                <a:ext uri="{63B3BB69-23CF-44E3-9099-C40C66FF867C}">
                  <a14:compatExt spid="_x0000_s4472838"/>
                </a:ext>
                <a:ext uri="{FF2B5EF4-FFF2-40B4-BE49-F238E27FC236}">
                  <a16:creationId xmlns:a16="http://schemas.microsoft.com/office/drawing/2014/main" id="{00000000-0008-0000-0100-00000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1143000</xdr:colOff>
          <xdr:row>25</xdr:row>
          <xdr:rowOff>0</xdr:rowOff>
        </xdr:to>
        <xdr:sp macro="" textlink="">
          <xdr:nvSpPr>
            <xdr:cNvPr id="4472839" name="Group Box 7" hidden="1">
              <a:extLst>
                <a:ext uri="{63B3BB69-23CF-44E3-9099-C40C66FF867C}">
                  <a14:compatExt spid="_x0000_s4472839"/>
                </a:ext>
                <a:ext uri="{FF2B5EF4-FFF2-40B4-BE49-F238E27FC236}">
                  <a16:creationId xmlns:a16="http://schemas.microsoft.com/office/drawing/2014/main" id="{00000000-0008-0000-0100-00000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1143000</xdr:colOff>
          <xdr:row>32</xdr:row>
          <xdr:rowOff>0</xdr:rowOff>
        </xdr:to>
        <xdr:sp macro="" textlink="">
          <xdr:nvSpPr>
            <xdr:cNvPr id="4472840" name="Group Box 8" hidden="1">
              <a:extLst>
                <a:ext uri="{63B3BB69-23CF-44E3-9099-C40C66FF867C}">
                  <a14:compatExt spid="_x0000_s4472840"/>
                </a:ext>
                <a:ext uri="{FF2B5EF4-FFF2-40B4-BE49-F238E27FC236}">
                  <a16:creationId xmlns:a16="http://schemas.microsoft.com/office/drawing/2014/main" id="{00000000-0008-0000-0100-000008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24</xdr:row>
          <xdr:rowOff>30480</xdr:rowOff>
        </xdr:from>
        <xdr:to>
          <xdr:col>5</xdr:col>
          <xdr:colOff>830580</xdr:colOff>
          <xdr:row>24</xdr:row>
          <xdr:rowOff>259080</xdr:rowOff>
        </xdr:to>
        <xdr:sp macro="" textlink="">
          <xdr:nvSpPr>
            <xdr:cNvPr id="4472841" name="Option Button 9" hidden="1">
              <a:extLst>
                <a:ext uri="{63B3BB69-23CF-44E3-9099-C40C66FF867C}">
                  <a14:compatExt spid="_x0000_s4472841"/>
                </a:ext>
                <a:ext uri="{FF2B5EF4-FFF2-40B4-BE49-F238E27FC236}">
                  <a16:creationId xmlns:a16="http://schemas.microsoft.com/office/drawing/2014/main" id="{00000000-0008-0000-0100-00000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24</xdr:row>
          <xdr:rowOff>30480</xdr:rowOff>
        </xdr:from>
        <xdr:to>
          <xdr:col>6</xdr:col>
          <xdr:colOff>792480</xdr:colOff>
          <xdr:row>24</xdr:row>
          <xdr:rowOff>259080</xdr:rowOff>
        </xdr:to>
        <xdr:sp macro="" textlink="">
          <xdr:nvSpPr>
            <xdr:cNvPr id="4472842" name="Option Button 10" hidden="1">
              <a:extLst>
                <a:ext uri="{63B3BB69-23CF-44E3-9099-C40C66FF867C}">
                  <a14:compatExt spid="_x0000_s4472842"/>
                </a:ext>
                <a:ext uri="{FF2B5EF4-FFF2-40B4-BE49-F238E27FC236}">
                  <a16:creationId xmlns:a16="http://schemas.microsoft.com/office/drawing/2014/main" id="{00000000-0008-0000-0100-00000A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1143000</xdr:colOff>
          <xdr:row>14</xdr:row>
          <xdr:rowOff>0</xdr:rowOff>
        </xdr:to>
        <xdr:sp macro="" textlink="">
          <xdr:nvSpPr>
            <xdr:cNvPr id="4472843" name="Group Box 11" hidden="1">
              <a:extLst>
                <a:ext uri="{63B3BB69-23CF-44E3-9099-C40C66FF867C}">
                  <a14:compatExt spid="_x0000_s4472843"/>
                </a:ext>
                <a:ext uri="{FF2B5EF4-FFF2-40B4-BE49-F238E27FC236}">
                  <a16:creationId xmlns:a16="http://schemas.microsoft.com/office/drawing/2014/main" id="{00000000-0008-0000-0100-00000B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13</xdr:row>
          <xdr:rowOff>76200</xdr:rowOff>
        </xdr:from>
        <xdr:to>
          <xdr:col>5</xdr:col>
          <xdr:colOff>792480</xdr:colOff>
          <xdr:row>13</xdr:row>
          <xdr:rowOff>312420</xdr:rowOff>
        </xdr:to>
        <xdr:sp macro="" textlink="">
          <xdr:nvSpPr>
            <xdr:cNvPr id="4472844" name="Option Button 12" hidden="1">
              <a:extLst>
                <a:ext uri="{63B3BB69-23CF-44E3-9099-C40C66FF867C}">
                  <a14:compatExt spid="_x0000_s4472844"/>
                </a:ext>
                <a:ext uri="{FF2B5EF4-FFF2-40B4-BE49-F238E27FC236}">
                  <a16:creationId xmlns:a16="http://schemas.microsoft.com/office/drawing/2014/main" id="{00000000-0008-0000-0100-00000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13</xdr:row>
          <xdr:rowOff>106680</xdr:rowOff>
        </xdr:from>
        <xdr:to>
          <xdr:col>6</xdr:col>
          <xdr:colOff>716280</xdr:colOff>
          <xdr:row>13</xdr:row>
          <xdr:rowOff>335280</xdr:rowOff>
        </xdr:to>
        <xdr:sp macro="" textlink="">
          <xdr:nvSpPr>
            <xdr:cNvPr id="4472845" name="Option Button 13" hidden="1">
              <a:extLst>
                <a:ext uri="{63B3BB69-23CF-44E3-9099-C40C66FF867C}">
                  <a14:compatExt spid="_x0000_s4472845"/>
                </a:ext>
                <a:ext uri="{FF2B5EF4-FFF2-40B4-BE49-F238E27FC236}">
                  <a16:creationId xmlns:a16="http://schemas.microsoft.com/office/drawing/2014/main" id="{00000000-0008-0000-0100-00000D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1211580</xdr:colOff>
          <xdr:row>114</xdr:row>
          <xdr:rowOff>190500</xdr:rowOff>
        </xdr:from>
        <xdr:to>
          <xdr:col>7</xdr:col>
          <xdr:colOff>7620</xdr:colOff>
          <xdr:row>116</xdr:row>
          <xdr:rowOff>0</xdr:rowOff>
        </xdr:to>
        <xdr:sp macro="" textlink="">
          <xdr:nvSpPr>
            <xdr:cNvPr id="4472846" name="Group Box 14" hidden="1">
              <a:extLst>
                <a:ext uri="{63B3BB69-23CF-44E3-9099-C40C66FF867C}">
                  <a14:compatExt spid="_x0000_s4472846"/>
                </a:ext>
                <a:ext uri="{FF2B5EF4-FFF2-40B4-BE49-F238E27FC236}">
                  <a16:creationId xmlns:a16="http://schemas.microsoft.com/office/drawing/2014/main" id="{00000000-0008-0000-0100-00000E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115</xdr:row>
          <xdr:rowOff>182880</xdr:rowOff>
        </xdr:from>
        <xdr:to>
          <xdr:col>5</xdr:col>
          <xdr:colOff>762000</xdr:colOff>
          <xdr:row>116</xdr:row>
          <xdr:rowOff>0</xdr:rowOff>
        </xdr:to>
        <xdr:sp macro="" textlink="">
          <xdr:nvSpPr>
            <xdr:cNvPr id="4472847" name="Option Button 15" hidden="1">
              <a:extLst>
                <a:ext uri="{63B3BB69-23CF-44E3-9099-C40C66FF867C}">
                  <a14:compatExt spid="_x0000_s4472847"/>
                </a:ext>
                <a:ext uri="{FF2B5EF4-FFF2-40B4-BE49-F238E27FC236}">
                  <a16:creationId xmlns:a16="http://schemas.microsoft.com/office/drawing/2014/main" id="{00000000-0008-0000-0100-00000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115</xdr:row>
          <xdr:rowOff>144780</xdr:rowOff>
        </xdr:from>
        <xdr:to>
          <xdr:col>6</xdr:col>
          <xdr:colOff>830580</xdr:colOff>
          <xdr:row>116</xdr:row>
          <xdr:rowOff>0</xdr:rowOff>
        </xdr:to>
        <xdr:sp macro="" textlink="">
          <xdr:nvSpPr>
            <xdr:cNvPr id="4472848" name="Option Button 16" hidden="1">
              <a:extLst>
                <a:ext uri="{63B3BB69-23CF-44E3-9099-C40C66FF867C}">
                  <a14:compatExt spid="_x0000_s4472848"/>
                </a:ext>
                <a:ext uri="{FF2B5EF4-FFF2-40B4-BE49-F238E27FC236}">
                  <a16:creationId xmlns:a16="http://schemas.microsoft.com/office/drawing/2014/main" id="{00000000-0008-0000-0100-00001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4472849" name="Group Box 17" hidden="1">
              <a:extLst>
                <a:ext uri="{63B3BB69-23CF-44E3-9099-C40C66FF867C}">
                  <a14:compatExt spid="_x0000_s4472849"/>
                </a:ext>
                <a:ext uri="{FF2B5EF4-FFF2-40B4-BE49-F238E27FC236}">
                  <a16:creationId xmlns:a16="http://schemas.microsoft.com/office/drawing/2014/main" id="{00000000-0008-0000-0100-00001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118</xdr:row>
          <xdr:rowOff>106680</xdr:rowOff>
        </xdr:from>
        <xdr:to>
          <xdr:col>5</xdr:col>
          <xdr:colOff>800100</xdr:colOff>
          <xdr:row>119</xdr:row>
          <xdr:rowOff>0</xdr:rowOff>
        </xdr:to>
        <xdr:sp macro="" textlink="">
          <xdr:nvSpPr>
            <xdr:cNvPr id="4472850" name="Option Button 18" hidden="1">
              <a:extLst>
                <a:ext uri="{63B3BB69-23CF-44E3-9099-C40C66FF867C}">
                  <a14:compatExt spid="_x0000_s4472850"/>
                </a:ext>
                <a:ext uri="{FF2B5EF4-FFF2-40B4-BE49-F238E27FC236}">
                  <a16:creationId xmlns:a16="http://schemas.microsoft.com/office/drawing/2014/main" id="{00000000-0008-0000-0100-00001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118</xdr:row>
          <xdr:rowOff>106680</xdr:rowOff>
        </xdr:from>
        <xdr:to>
          <xdr:col>6</xdr:col>
          <xdr:colOff>792480</xdr:colOff>
          <xdr:row>119</xdr:row>
          <xdr:rowOff>0</xdr:rowOff>
        </xdr:to>
        <xdr:sp macro="" textlink="">
          <xdr:nvSpPr>
            <xdr:cNvPr id="4472851" name="Option Button 19" hidden="1">
              <a:extLst>
                <a:ext uri="{63B3BB69-23CF-44E3-9099-C40C66FF867C}">
                  <a14:compatExt spid="_x0000_s4472851"/>
                </a:ext>
                <a:ext uri="{FF2B5EF4-FFF2-40B4-BE49-F238E27FC236}">
                  <a16:creationId xmlns:a16="http://schemas.microsoft.com/office/drawing/2014/main" id="{00000000-0008-0000-0100-00001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7620</xdr:colOff>
          <xdr:row>64</xdr:row>
          <xdr:rowOff>0</xdr:rowOff>
        </xdr:to>
        <xdr:sp macro="" textlink="">
          <xdr:nvSpPr>
            <xdr:cNvPr id="4472852" name="Group Box 20" hidden="1">
              <a:extLst>
                <a:ext uri="{63B3BB69-23CF-44E3-9099-C40C66FF867C}">
                  <a14:compatExt spid="_x0000_s4472852"/>
                </a:ext>
                <a:ext uri="{FF2B5EF4-FFF2-40B4-BE49-F238E27FC236}">
                  <a16:creationId xmlns:a16="http://schemas.microsoft.com/office/drawing/2014/main" id="{00000000-0008-0000-0100-000014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63</xdr:row>
          <xdr:rowOff>30480</xdr:rowOff>
        </xdr:from>
        <xdr:to>
          <xdr:col>5</xdr:col>
          <xdr:colOff>838200</xdr:colOff>
          <xdr:row>64</xdr:row>
          <xdr:rowOff>0</xdr:rowOff>
        </xdr:to>
        <xdr:sp macro="" textlink="">
          <xdr:nvSpPr>
            <xdr:cNvPr id="4472853" name="Option Button 21" hidden="1">
              <a:extLst>
                <a:ext uri="{63B3BB69-23CF-44E3-9099-C40C66FF867C}">
                  <a14:compatExt spid="_x0000_s4472853"/>
                </a:ext>
                <a:ext uri="{FF2B5EF4-FFF2-40B4-BE49-F238E27FC236}">
                  <a16:creationId xmlns:a16="http://schemas.microsoft.com/office/drawing/2014/main" id="{00000000-0008-0000-0100-00001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63</xdr:row>
          <xdr:rowOff>30480</xdr:rowOff>
        </xdr:from>
        <xdr:to>
          <xdr:col>6</xdr:col>
          <xdr:colOff>754380</xdr:colOff>
          <xdr:row>64</xdr:row>
          <xdr:rowOff>0</xdr:rowOff>
        </xdr:to>
        <xdr:sp macro="" textlink="">
          <xdr:nvSpPr>
            <xdr:cNvPr id="4472854" name="Option Button 22" hidden="1">
              <a:extLst>
                <a:ext uri="{63B3BB69-23CF-44E3-9099-C40C66FF867C}">
                  <a14:compatExt spid="_x0000_s4472854"/>
                </a:ext>
                <a:ext uri="{FF2B5EF4-FFF2-40B4-BE49-F238E27FC236}">
                  <a16:creationId xmlns:a16="http://schemas.microsoft.com/office/drawing/2014/main" id="{00000000-0008-0000-0100-00001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1143000</xdr:colOff>
          <xdr:row>26</xdr:row>
          <xdr:rowOff>0</xdr:rowOff>
        </xdr:to>
        <xdr:sp macro="" textlink="">
          <xdr:nvSpPr>
            <xdr:cNvPr id="4472855" name="Group Box 23" hidden="1">
              <a:extLst>
                <a:ext uri="{63B3BB69-23CF-44E3-9099-C40C66FF867C}">
                  <a14:compatExt spid="_x0000_s4472855"/>
                </a:ext>
                <a:ext uri="{FF2B5EF4-FFF2-40B4-BE49-F238E27FC236}">
                  <a16:creationId xmlns:a16="http://schemas.microsoft.com/office/drawing/2014/main" id="{00000000-0008-0000-0100-00001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25</xdr:row>
          <xdr:rowOff>30480</xdr:rowOff>
        </xdr:from>
        <xdr:to>
          <xdr:col>5</xdr:col>
          <xdr:colOff>830580</xdr:colOff>
          <xdr:row>25</xdr:row>
          <xdr:rowOff>259080</xdr:rowOff>
        </xdr:to>
        <xdr:sp macro="" textlink="">
          <xdr:nvSpPr>
            <xdr:cNvPr id="4472856" name="Option Button 24" hidden="1">
              <a:extLst>
                <a:ext uri="{63B3BB69-23CF-44E3-9099-C40C66FF867C}">
                  <a14:compatExt spid="_x0000_s4472856"/>
                </a:ext>
                <a:ext uri="{FF2B5EF4-FFF2-40B4-BE49-F238E27FC236}">
                  <a16:creationId xmlns:a16="http://schemas.microsoft.com/office/drawing/2014/main" id="{00000000-0008-0000-0100-00001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25</xdr:row>
          <xdr:rowOff>30480</xdr:rowOff>
        </xdr:from>
        <xdr:to>
          <xdr:col>6</xdr:col>
          <xdr:colOff>792480</xdr:colOff>
          <xdr:row>25</xdr:row>
          <xdr:rowOff>259080</xdr:rowOff>
        </xdr:to>
        <xdr:sp macro="" textlink="">
          <xdr:nvSpPr>
            <xdr:cNvPr id="4472857" name="Option Button 25" hidden="1">
              <a:extLst>
                <a:ext uri="{63B3BB69-23CF-44E3-9099-C40C66FF867C}">
                  <a14:compatExt spid="_x0000_s4472857"/>
                </a:ext>
                <a:ext uri="{FF2B5EF4-FFF2-40B4-BE49-F238E27FC236}">
                  <a16:creationId xmlns:a16="http://schemas.microsoft.com/office/drawing/2014/main" id="{00000000-0008-0000-0100-00001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124</xdr:row>
          <xdr:rowOff>0</xdr:rowOff>
        </xdr:from>
        <xdr:to>
          <xdr:col>7</xdr:col>
          <xdr:colOff>0</xdr:colOff>
          <xdr:row>125</xdr:row>
          <xdr:rowOff>0</xdr:rowOff>
        </xdr:to>
        <xdr:sp macro="" textlink="">
          <xdr:nvSpPr>
            <xdr:cNvPr id="4472858" name="Group Box 26" hidden="1">
              <a:extLst>
                <a:ext uri="{63B3BB69-23CF-44E3-9099-C40C66FF867C}">
                  <a14:compatExt spid="_x0000_s4472858"/>
                </a:ext>
                <a:ext uri="{FF2B5EF4-FFF2-40B4-BE49-F238E27FC236}">
                  <a16:creationId xmlns:a16="http://schemas.microsoft.com/office/drawing/2014/main" id="{00000000-0008-0000-0100-00001A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124</xdr:row>
          <xdr:rowOff>182880</xdr:rowOff>
        </xdr:from>
        <xdr:to>
          <xdr:col>5</xdr:col>
          <xdr:colOff>762000</xdr:colOff>
          <xdr:row>125</xdr:row>
          <xdr:rowOff>0</xdr:rowOff>
        </xdr:to>
        <xdr:sp macro="" textlink="">
          <xdr:nvSpPr>
            <xdr:cNvPr id="4472859" name="Option Button 27" hidden="1">
              <a:extLst>
                <a:ext uri="{63B3BB69-23CF-44E3-9099-C40C66FF867C}">
                  <a14:compatExt spid="_x0000_s4472859"/>
                </a:ext>
                <a:ext uri="{FF2B5EF4-FFF2-40B4-BE49-F238E27FC236}">
                  <a16:creationId xmlns:a16="http://schemas.microsoft.com/office/drawing/2014/main" id="{00000000-0008-0000-0100-00001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124</xdr:row>
          <xdr:rowOff>144780</xdr:rowOff>
        </xdr:from>
        <xdr:to>
          <xdr:col>6</xdr:col>
          <xdr:colOff>830580</xdr:colOff>
          <xdr:row>125</xdr:row>
          <xdr:rowOff>0</xdr:rowOff>
        </xdr:to>
        <xdr:sp macro="" textlink="">
          <xdr:nvSpPr>
            <xdr:cNvPr id="4472860" name="Option Button 28" hidden="1">
              <a:extLst>
                <a:ext uri="{63B3BB69-23CF-44E3-9099-C40C66FF867C}">
                  <a14:compatExt spid="_x0000_s4472860"/>
                </a:ext>
                <a:ext uri="{FF2B5EF4-FFF2-40B4-BE49-F238E27FC236}">
                  <a16:creationId xmlns:a16="http://schemas.microsoft.com/office/drawing/2014/main" id="{00000000-0008-0000-0100-00001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1143000</xdr:colOff>
          <xdr:row>47</xdr:row>
          <xdr:rowOff>0</xdr:rowOff>
        </xdr:to>
        <xdr:sp macro="" textlink="">
          <xdr:nvSpPr>
            <xdr:cNvPr id="4472861" name="Group Box 29" hidden="1">
              <a:extLst>
                <a:ext uri="{63B3BB69-23CF-44E3-9099-C40C66FF867C}">
                  <a14:compatExt spid="_x0000_s4472861"/>
                </a:ext>
                <a:ext uri="{FF2B5EF4-FFF2-40B4-BE49-F238E27FC236}">
                  <a16:creationId xmlns:a16="http://schemas.microsoft.com/office/drawing/2014/main" id="{00000000-0008-0000-0100-00001D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7620</xdr:rowOff>
        </xdr:from>
        <xdr:to>
          <xdr:col>5</xdr:col>
          <xdr:colOff>838200</xdr:colOff>
          <xdr:row>47</xdr:row>
          <xdr:rowOff>0</xdr:rowOff>
        </xdr:to>
        <xdr:sp macro="" textlink="">
          <xdr:nvSpPr>
            <xdr:cNvPr id="4472862" name="Option Button 30" hidden="1">
              <a:extLst>
                <a:ext uri="{63B3BB69-23CF-44E3-9099-C40C66FF867C}">
                  <a14:compatExt spid="_x0000_s4472862"/>
                </a:ext>
                <a:ext uri="{FF2B5EF4-FFF2-40B4-BE49-F238E27FC236}">
                  <a16:creationId xmlns:a16="http://schemas.microsoft.com/office/drawing/2014/main" id="{00000000-0008-0000-0100-00001E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46</xdr:row>
          <xdr:rowOff>7620</xdr:rowOff>
        </xdr:from>
        <xdr:to>
          <xdr:col>6</xdr:col>
          <xdr:colOff>754380</xdr:colOff>
          <xdr:row>47</xdr:row>
          <xdr:rowOff>0</xdr:rowOff>
        </xdr:to>
        <xdr:sp macro="" textlink="">
          <xdr:nvSpPr>
            <xdr:cNvPr id="4472863" name="Option Button 31" hidden="1">
              <a:extLst>
                <a:ext uri="{63B3BB69-23CF-44E3-9099-C40C66FF867C}">
                  <a14:compatExt spid="_x0000_s4472863"/>
                </a:ext>
                <a:ext uri="{FF2B5EF4-FFF2-40B4-BE49-F238E27FC236}">
                  <a16:creationId xmlns:a16="http://schemas.microsoft.com/office/drawing/2014/main" id="{00000000-0008-0000-0100-00001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7620</xdr:colOff>
          <xdr:row>49</xdr:row>
          <xdr:rowOff>0</xdr:rowOff>
        </xdr:to>
        <xdr:sp macro="" textlink="">
          <xdr:nvSpPr>
            <xdr:cNvPr id="4472864" name="Group Box 32" hidden="1">
              <a:extLst>
                <a:ext uri="{63B3BB69-23CF-44E3-9099-C40C66FF867C}">
                  <a14:compatExt spid="_x0000_s4472864"/>
                </a:ext>
                <a:ext uri="{FF2B5EF4-FFF2-40B4-BE49-F238E27FC236}">
                  <a16:creationId xmlns:a16="http://schemas.microsoft.com/office/drawing/2014/main" id="{00000000-0008-0000-0100-000020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48</xdr:row>
          <xdr:rowOff>144780</xdr:rowOff>
        </xdr:from>
        <xdr:to>
          <xdr:col>5</xdr:col>
          <xdr:colOff>838200</xdr:colOff>
          <xdr:row>49</xdr:row>
          <xdr:rowOff>0</xdr:rowOff>
        </xdr:to>
        <xdr:sp macro="" textlink="">
          <xdr:nvSpPr>
            <xdr:cNvPr id="4472865" name="Option Button 33" hidden="1">
              <a:extLst>
                <a:ext uri="{63B3BB69-23CF-44E3-9099-C40C66FF867C}">
                  <a14:compatExt spid="_x0000_s4472865"/>
                </a:ext>
                <a:ext uri="{FF2B5EF4-FFF2-40B4-BE49-F238E27FC236}">
                  <a16:creationId xmlns:a16="http://schemas.microsoft.com/office/drawing/2014/main" id="{00000000-0008-0000-0100-000021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48</xdr:row>
          <xdr:rowOff>144780</xdr:rowOff>
        </xdr:from>
        <xdr:to>
          <xdr:col>6</xdr:col>
          <xdr:colOff>762000</xdr:colOff>
          <xdr:row>49</xdr:row>
          <xdr:rowOff>0</xdr:rowOff>
        </xdr:to>
        <xdr:sp macro="" textlink="">
          <xdr:nvSpPr>
            <xdr:cNvPr id="4472866" name="Option Button 34" hidden="1">
              <a:extLst>
                <a:ext uri="{63B3BB69-23CF-44E3-9099-C40C66FF867C}">
                  <a14:compatExt spid="_x0000_s4472866"/>
                </a:ext>
                <a:ext uri="{FF2B5EF4-FFF2-40B4-BE49-F238E27FC236}">
                  <a16:creationId xmlns:a16="http://schemas.microsoft.com/office/drawing/2014/main" id="{00000000-0008-0000-0100-00002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259080</xdr:rowOff>
        </xdr:from>
        <xdr:to>
          <xdr:col>7</xdr:col>
          <xdr:colOff>0</xdr:colOff>
          <xdr:row>52</xdr:row>
          <xdr:rowOff>0</xdr:rowOff>
        </xdr:to>
        <xdr:sp macro="" textlink="">
          <xdr:nvSpPr>
            <xdr:cNvPr id="4472867" name="Group Box 35" hidden="1">
              <a:extLst>
                <a:ext uri="{63B3BB69-23CF-44E3-9099-C40C66FF867C}">
                  <a14:compatExt spid="_x0000_s4472867"/>
                </a:ext>
                <a:ext uri="{FF2B5EF4-FFF2-40B4-BE49-F238E27FC236}">
                  <a16:creationId xmlns:a16="http://schemas.microsoft.com/office/drawing/2014/main" id="{00000000-0008-0000-0100-000023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30480</xdr:rowOff>
        </xdr:from>
        <xdr:to>
          <xdr:col>5</xdr:col>
          <xdr:colOff>830580</xdr:colOff>
          <xdr:row>51</xdr:row>
          <xdr:rowOff>259080</xdr:rowOff>
        </xdr:to>
        <xdr:sp macro="" textlink="">
          <xdr:nvSpPr>
            <xdr:cNvPr id="4472868" name="Option Button 36" hidden="1">
              <a:extLst>
                <a:ext uri="{63B3BB69-23CF-44E3-9099-C40C66FF867C}">
                  <a14:compatExt spid="_x0000_s4472868"/>
                </a:ext>
                <a:ext uri="{FF2B5EF4-FFF2-40B4-BE49-F238E27FC236}">
                  <a16:creationId xmlns:a16="http://schemas.microsoft.com/office/drawing/2014/main" id="{00000000-0008-0000-0100-000024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51</xdr:row>
          <xdr:rowOff>30480</xdr:rowOff>
        </xdr:from>
        <xdr:to>
          <xdr:col>6</xdr:col>
          <xdr:colOff>716280</xdr:colOff>
          <xdr:row>51</xdr:row>
          <xdr:rowOff>297180</xdr:rowOff>
        </xdr:to>
        <xdr:sp macro="" textlink="">
          <xdr:nvSpPr>
            <xdr:cNvPr id="4472869" name="Option Button 37" hidden="1">
              <a:extLst>
                <a:ext uri="{63B3BB69-23CF-44E3-9099-C40C66FF867C}">
                  <a14:compatExt spid="_x0000_s4472869"/>
                </a:ext>
                <a:ext uri="{FF2B5EF4-FFF2-40B4-BE49-F238E27FC236}">
                  <a16:creationId xmlns:a16="http://schemas.microsoft.com/office/drawing/2014/main" id="{00000000-0008-0000-0100-00002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7</xdr:col>
          <xdr:colOff>0</xdr:colOff>
          <xdr:row>162</xdr:row>
          <xdr:rowOff>7620</xdr:rowOff>
        </xdr:to>
        <xdr:sp macro="" textlink="">
          <xdr:nvSpPr>
            <xdr:cNvPr id="4472870" name="Group Box 38" hidden="1">
              <a:extLst>
                <a:ext uri="{63B3BB69-23CF-44E3-9099-C40C66FF867C}">
                  <a14:compatExt spid="_x0000_s4472870"/>
                </a:ext>
                <a:ext uri="{FF2B5EF4-FFF2-40B4-BE49-F238E27FC236}">
                  <a16:creationId xmlns:a16="http://schemas.microsoft.com/office/drawing/2014/main" id="{00000000-0008-0000-0100-000026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161</xdr:row>
          <xdr:rowOff>7620</xdr:rowOff>
        </xdr:from>
        <xdr:to>
          <xdr:col>5</xdr:col>
          <xdr:colOff>762000</xdr:colOff>
          <xdr:row>162</xdr:row>
          <xdr:rowOff>0</xdr:rowOff>
        </xdr:to>
        <xdr:sp macro="" textlink="">
          <xdr:nvSpPr>
            <xdr:cNvPr id="4472871" name="Option Button 39" hidden="1">
              <a:extLst>
                <a:ext uri="{63B3BB69-23CF-44E3-9099-C40C66FF867C}">
                  <a14:compatExt spid="_x0000_s4472871"/>
                </a:ext>
                <a:ext uri="{FF2B5EF4-FFF2-40B4-BE49-F238E27FC236}">
                  <a16:creationId xmlns:a16="http://schemas.microsoft.com/office/drawing/2014/main" id="{00000000-0008-0000-0100-000027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161</xdr:row>
          <xdr:rowOff>7620</xdr:rowOff>
        </xdr:from>
        <xdr:to>
          <xdr:col>6</xdr:col>
          <xdr:colOff>716280</xdr:colOff>
          <xdr:row>162</xdr:row>
          <xdr:rowOff>0</xdr:rowOff>
        </xdr:to>
        <xdr:sp macro="" textlink="">
          <xdr:nvSpPr>
            <xdr:cNvPr id="4472872" name="Option Button 40" hidden="1">
              <a:extLst>
                <a:ext uri="{63B3BB69-23CF-44E3-9099-C40C66FF867C}">
                  <a14:compatExt spid="_x0000_s4472872"/>
                </a:ext>
                <a:ext uri="{FF2B5EF4-FFF2-40B4-BE49-F238E27FC236}">
                  <a16:creationId xmlns:a16="http://schemas.microsoft.com/office/drawing/2014/main" id="{00000000-0008-0000-0100-00002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7</xdr:col>
          <xdr:colOff>0</xdr:colOff>
          <xdr:row>163</xdr:row>
          <xdr:rowOff>0</xdr:rowOff>
        </xdr:to>
        <xdr:sp macro="" textlink="">
          <xdr:nvSpPr>
            <xdr:cNvPr id="4472873" name="Group Box 41" hidden="1">
              <a:extLst>
                <a:ext uri="{63B3BB69-23CF-44E3-9099-C40C66FF867C}">
                  <a14:compatExt spid="_x0000_s4472873"/>
                </a:ext>
                <a:ext uri="{FF2B5EF4-FFF2-40B4-BE49-F238E27FC236}">
                  <a16:creationId xmlns:a16="http://schemas.microsoft.com/office/drawing/2014/main" id="{00000000-0008-0000-0100-000029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162</xdr:row>
          <xdr:rowOff>7620</xdr:rowOff>
        </xdr:from>
        <xdr:to>
          <xdr:col>5</xdr:col>
          <xdr:colOff>762000</xdr:colOff>
          <xdr:row>163</xdr:row>
          <xdr:rowOff>0</xdr:rowOff>
        </xdr:to>
        <xdr:sp macro="" textlink="">
          <xdr:nvSpPr>
            <xdr:cNvPr id="4472874" name="Option Button 42" hidden="1">
              <a:extLst>
                <a:ext uri="{63B3BB69-23CF-44E3-9099-C40C66FF867C}">
                  <a14:compatExt spid="_x0000_s4472874"/>
                </a:ext>
                <a:ext uri="{FF2B5EF4-FFF2-40B4-BE49-F238E27FC236}">
                  <a16:creationId xmlns:a16="http://schemas.microsoft.com/office/drawing/2014/main" id="{00000000-0008-0000-0100-00002A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162</xdr:row>
          <xdr:rowOff>7620</xdr:rowOff>
        </xdr:from>
        <xdr:to>
          <xdr:col>6</xdr:col>
          <xdr:colOff>716280</xdr:colOff>
          <xdr:row>163</xdr:row>
          <xdr:rowOff>0</xdr:rowOff>
        </xdr:to>
        <xdr:sp macro="" textlink="">
          <xdr:nvSpPr>
            <xdr:cNvPr id="4472875" name="Option Button 43" hidden="1">
              <a:extLst>
                <a:ext uri="{63B3BB69-23CF-44E3-9099-C40C66FF867C}">
                  <a14:compatExt spid="_x0000_s4472875"/>
                </a:ext>
                <a:ext uri="{FF2B5EF4-FFF2-40B4-BE49-F238E27FC236}">
                  <a16:creationId xmlns:a16="http://schemas.microsoft.com/office/drawing/2014/main" id="{00000000-0008-0000-0100-00002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7</xdr:col>
          <xdr:colOff>0</xdr:colOff>
          <xdr:row>164</xdr:row>
          <xdr:rowOff>7620</xdr:rowOff>
        </xdr:to>
        <xdr:sp macro="" textlink="">
          <xdr:nvSpPr>
            <xdr:cNvPr id="4472876" name="Group Box 44" hidden="1">
              <a:extLst>
                <a:ext uri="{63B3BB69-23CF-44E3-9099-C40C66FF867C}">
                  <a14:compatExt spid="_x0000_s4472876"/>
                </a:ext>
                <a:ext uri="{FF2B5EF4-FFF2-40B4-BE49-F238E27FC236}">
                  <a16:creationId xmlns:a16="http://schemas.microsoft.com/office/drawing/2014/main" id="{00000000-0008-0000-0100-00002C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163</xdr:row>
          <xdr:rowOff>7620</xdr:rowOff>
        </xdr:from>
        <xdr:to>
          <xdr:col>5</xdr:col>
          <xdr:colOff>762000</xdr:colOff>
          <xdr:row>164</xdr:row>
          <xdr:rowOff>0</xdr:rowOff>
        </xdr:to>
        <xdr:sp macro="" textlink="">
          <xdr:nvSpPr>
            <xdr:cNvPr id="4472877" name="Option Button 45" hidden="1">
              <a:extLst>
                <a:ext uri="{63B3BB69-23CF-44E3-9099-C40C66FF867C}">
                  <a14:compatExt spid="_x0000_s4472877"/>
                </a:ext>
                <a:ext uri="{FF2B5EF4-FFF2-40B4-BE49-F238E27FC236}">
                  <a16:creationId xmlns:a16="http://schemas.microsoft.com/office/drawing/2014/main" id="{00000000-0008-0000-0100-00002D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163</xdr:row>
          <xdr:rowOff>7620</xdr:rowOff>
        </xdr:from>
        <xdr:to>
          <xdr:col>6</xdr:col>
          <xdr:colOff>716280</xdr:colOff>
          <xdr:row>164</xdr:row>
          <xdr:rowOff>0</xdr:rowOff>
        </xdr:to>
        <xdr:sp macro="" textlink="">
          <xdr:nvSpPr>
            <xdr:cNvPr id="4472878" name="Option Button 46" hidden="1">
              <a:extLst>
                <a:ext uri="{63B3BB69-23CF-44E3-9099-C40C66FF867C}">
                  <a14:compatExt spid="_x0000_s4472878"/>
                </a:ext>
                <a:ext uri="{FF2B5EF4-FFF2-40B4-BE49-F238E27FC236}">
                  <a16:creationId xmlns:a16="http://schemas.microsoft.com/office/drawing/2014/main" id="{00000000-0008-0000-0100-00002E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7</xdr:col>
          <xdr:colOff>0</xdr:colOff>
          <xdr:row>165</xdr:row>
          <xdr:rowOff>7620</xdr:rowOff>
        </xdr:to>
        <xdr:sp macro="" textlink="">
          <xdr:nvSpPr>
            <xdr:cNvPr id="4472879" name="Group Box 47" hidden="1">
              <a:extLst>
                <a:ext uri="{63B3BB69-23CF-44E3-9099-C40C66FF867C}">
                  <a14:compatExt spid="_x0000_s4472879"/>
                </a:ext>
                <a:ext uri="{FF2B5EF4-FFF2-40B4-BE49-F238E27FC236}">
                  <a16:creationId xmlns:a16="http://schemas.microsoft.com/office/drawing/2014/main" id="{00000000-0008-0000-0100-00002F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164</xdr:row>
          <xdr:rowOff>7620</xdr:rowOff>
        </xdr:from>
        <xdr:to>
          <xdr:col>5</xdr:col>
          <xdr:colOff>762000</xdr:colOff>
          <xdr:row>165</xdr:row>
          <xdr:rowOff>0</xdr:rowOff>
        </xdr:to>
        <xdr:sp macro="" textlink="">
          <xdr:nvSpPr>
            <xdr:cNvPr id="4472880" name="Option Button 48" hidden="1">
              <a:extLst>
                <a:ext uri="{63B3BB69-23CF-44E3-9099-C40C66FF867C}">
                  <a14:compatExt spid="_x0000_s4472880"/>
                </a:ext>
                <a:ext uri="{FF2B5EF4-FFF2-40B4-BE49-F238E27FC236}">
                  <a16:creationId xmlns:a16="http://schemas.microsoft.com/office/drawing/2014/main" id="{00000000-0008-0000-0100-00003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164</xdr:row>
          <xdr:rowOff>7620</xdr:rowOff>
        </xdr:from>
        <xdr:to>
          <xdr:col>6</xdr:col>
          <xdr:colOff>716280</xdr:colOff>
          <xdr:row>165</xdr:row>
          <xdr:rowOff>0</xdr:rowOff>
        </xdr:to>
        <xdr:sp macro="" textlink="">
          <xdr:nvSpPr>
            <xdr:cNvPr id="4472881" name="Option Button 49" hidden="1">
              <a:extLst>
                <a:ext uri="{63B3BB69-23CF-44E3-9099-C40C66FF867C}">
                  <a14:compatExt spid="_x0000_s4472881"/>
                </a:ext>
                <a:ext uri="{FF2B5EF4-FFF2-40B4-BE49-F238E27FC236}">
                  <a16:creationId xmlns:a16="http://schemas.microsoft.com/office/drawing/2014/main" id="{00000000-0008-0000-0100-000031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165</xdr:row>
          <xdr:rowOff>7620</xdr:rowOff>
        </xdr:from>
        <xdr:to>
          <xdr:col>5</xdr:col>
          <xdr:colOff>754380</xdr:colOff>
          <xdr:row>165</xdr:row>
          <xdr:rowOff>266700</xdr:rowOff>
        </xdr:to>
        <xdr:sp macro="" textlink="">
          <xdr:nvSpPr>
            <xdr:cNvPr id="4472882" name="Option Button 50" hidden="1">
              <a:extLst>
                <a:ext uri="{63B3BB69-23CF-44E3-9099-C40C66FF867C}">
                  <a14:compatExt spid="_x0000_s4472882"/>
                </a:ext>
                <a:ext uri="{FF2B5EF4-FFF2-40B4-BE49-F238E27FC236}">
                  <a16:creationId xmlns:a16="http://schemas.microsoft.com/office/drawing/2014/main" id="{00000000-0008-0000-0100-00003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165</xdr:row>
          <xdr:rowOff>7620</xdr:rowOff>
        </xdr:from>
        <xdr:to>
          <xdr:col>6</xdr:col>
          <xdr:colOff>716280</xdr:colOff>
          <xdr:row>165</xdr:row>
          <xdr:rowOff>266700</xdr:rowOff>
        </xdr:to>
        <xdr:sp macro="" textlink="">
          <xdr:nvSpPr>
            <xdr:cNvPr id="4472883" name="Option Button 51" hidden="1">
              <a:extLst>
                <a:ext uri="{63B3BB69-23CF-44E3-9099-C40C66FF867C}">
                  <a14:compatExt spid="_x0000_s4472883"/>
                </a:ext>
                <a:ext uri="{FF2B5EF4-FFF2-40B4-BE49-F238E27FC236}">
                  <a16:creationId xmlns:a16="http://schemas.microsoft.com/office/drawing/2014/main" id="{00000000-0008-0000-0100-00003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7620</xdr:colOff>
          <xdr:row>73</xdr:row>
          <xdr:rowOff>0</xdr:rowOff>
        </xdr:to>
        <xdr:sp macro="" textlink="">
          <xdr:nvSpPr>
            <xdr:cNvPr id="4472884" name="Group Box 52" hidden="1">
              <a:extLst>
                <a:ext uri="{63B3BB69-23CF-44E3-9099-C40C66FF867C}">
                  <a14:compatExt spid="_x0000_s4472884"/>
                </a:ext>
                <a:ext uri="{FF2B5EF4-FFF2-40B4-BE49-F238E27FC236}">
                  <a16:creationId xmlns:a16="http://schemas.microsoft.com/office/drawing/2014/main" id="{00000000-0008-0000-0100-000034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72</xdr:row>
          <xdr:rowOff>7620</xdr:rowOff>
        </xdr:from>
        <xdr:to>
          <xdr:col>5</xdr:col>
          <xdr:colOff>830580</xdr:colOff>
          <xdr:row>72</xdr:row>
          <xdr:rowOff>236220</xdr:rowOff>
        </xdr:to>
        <xdr:sp macro="" textlink="">
          <xdr:nvSpPr>
            <xdr:cNvPr id="4472885" name="Option Button 53" hidden="1">
              <a:extLst>
                <a:ext uri="{63B3BB69-23CF-44E3-9099-C40C66FF867C}">
                  <a14:compatExt spid="_x0000_s4472885"/>
                </a:ext>
                <a:ext uri="{FF2B5EF4-FFF2-40B4-BE49-F238E27FC236}">
                  <a16:creationId xmlns:a16="http://schemas.microsoft.com/office/drawing/2014/main" id="{00000000-0008-0000-0100-00003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72</xdr:row>
          <xdr:rowOff>7620</xdr:rowOff>
        </xdr:from>
        <xdr:to>
          <xdr:col>6</xdr:col>
          <xdr:colOff>716280</xdr:colOff>
          <xdr:row>72</xdr:row>
          <xdr:rowOff>259080</xdr:rowOff>
        </xdr:to>
        <xdr:sp macro="" textlink="">
          <xdr:nvSpPr>
            <xdr:cNvPr id="4472886" name="Option Button 54" hidden="1">
              <a:extLst>
                <a:ext uri="{63B3BB69-23CF-44E3-9099-C40C66FF867C}">
                  <a14:compatExt spid="_x0000_s4472886"/>
                </a:ext>
                <a:ext uri="{FF2B5EF4-FFF2-40B4-BE49-F238E27FC236}">
                  <a16:creationId xmlns:a16="http://schemas.microsoft.com/office/drawing/2014/main" id="{00000000-0008-0000-0100-00003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4472887" name="Group Box 55" hidden="1">
              <a:extLst>
                <a:ext uri="{63B3BB69-23CF-44E3-9099-C40C66FF867C}">
                  <a14:compatExt spid="_x0000_s4472887"/>
                </a:ext>
                <a:ext uri="{FF2B5EF4-FFF2-40B4-BE49-F238E27FC236}">
                  <a16:creationId xmlns:a16="http://schemas.microsoft.com/office/drawing/2014/main" id="{00000000-0008-0000-0100-00003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78</xdr:row>
          <xdr:rowOff>76200</xdr:rowOff>
        </xdr:from>
        <xdr:to>
          <xdr:col>5</xdr:col>
          <xdr:colOff>792480</xdr:colOff>
          <xdr:row>78</xdr:row>
          <xdr:rowOff>297180</xdr:rowOff>
        </xdr:to>
        <xdr:sp macro="" textlink="">
          <xdr:nvSpPr>
            <xdr:cNvPr id="4472888" name="Option Button 56" hidden="1">
              <a:extLst>
                <a:ext uri="{63B3BB69-23CF-44E3-9099-C40C66FF867C}">
                  <a14:compatExt spid="_x0000_s4472888"/>
                </a:ext>
                <a:ext uri="{FF2B5EF4-FFF2-40B4-BE49-F238E27FC236}">
                  <a16:creationId xmlns:a16="http://schemas.microsoft.com/office/drawing/2014/main" id="{00000000-0008-0000-0100-00003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78</xdr:row>
          <xdr:rowOff>38100</xdr:rowOff>
        </xdr:from>
        <xdr:to>
          <xdr:col>6</xdr:col>
          <xdr:colOff>769620</xdr:colOff>
          <xdr:row>78</xdr:row>
          <xdr:rowOff>342900</xdr:rowOff>
        </xdr:to>
        <xdr:sp macro="" textlink="">
          <xdr:nvSpPr>
            <xdr:cNvPr id="4472889" name="Option Button 57" hidden="1">
              <a:extLst>
                <a:ext uri="{63B3BB69-23CF-44E3-9099-C40C66FF867C}">
                  <a14:compatExt spid="_x0000_s4472889"/>
                </a:ext>
                <a:ext uri="{FF2B5EF4-FFF2-40B4-BE49-F238E27FC236}">
                  <a16:creationId xmlns:a16="http://schemas.microsoft.com/office/drawing/2014/main" id="{00000000-0008-0000-0100-00003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1143000</xdr:colOff>
          <xdr:row>31</xdr:row>
          <xdr:rowOff>388620</xdr:rowOff>
        </xdr:to>
        <xdr:sp macro="" textlink="">
          <xdr:nvSpPr>
            <xdr:cNvPr id="4472890" name="Group Box 58" hidden="1">
              <a:extLst>
                <a:ext uri="{63B3BB69-23CF-44E3-9099-C40C66FF867C}">
                  <a14:compatExt spid="_x0000_s4472890"/>
                </a:ext>
                <a:ext uri="{FF2B5EF4-FFF2-40B4-BE49-F238E27FC236}">
                  <a16:creationId xmlns:a16="http://schemas.microsoft.com/office/drawing/2014/main" id="{00000000-0008-0000-0100-00003A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31</xdr:row>
          <xdr:rowOff>106680</xdr:rowOff>
        </xdr:from>
        <xdr:to>
          <xdr:col>5</xdr:col>
          <xdr:colOff>792480</xdr:colOff>
          <xdr:row>31</xdr:row>
          <xdr:rowOff>297180</xdr:rowOff>
        </xdr:to>
        <xdr:sp macro="" textlink="">
          <xdr:nvSpPr>
            <xdr:cNvPr id="4472891" name="Option Button 59" hidden="1">
              <a:extLst>
                <a:ext uri="{63B3BB69-23CF-44E3-9099-C40C66FF867C}">
                  <a14:compatExt spid="_x0000_s4472891"/>
                </a:ext>
                <a:ext uri="{FF2B5EF4-FFF2-40B4-BE49-F238E27FC236}">
                  <a16:creationId xmlns:a16="http://schemas.microsoft.com/office/drawing/2014/main" id="{00000000-0008-0000-0100-00003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31</xdr:row>
          <xdr:rowOff>76200</xdr:rowOff>
        </xdr:from>
        <xdr:to>
          <xdr:col>6</xdr:col>
          <xdr:colOff>762000</xdr:colOff>
          <xdr:row>31</xdr:row>
          <xdr:rowOff>274320</xdr:rowOff>
        </xdr:to>
        <xdr:sp macro="" textlink="">
          <xdr:nvSpPr>
            <xdr:cNvPr id="4472892" name="Option Button 60" hidden="1">
              <a:extLst>
                <a:ext uri="{63B3BB69-23CF-44E3-9099-C40C66FF867C}">
                  <a14:compatExt spid="_x0000_s4472892"/>
                </a:ext>
                <a:ext uri="{FF2B5EF4-FFF2-40B4-BE49-F238E27FC236}">
                  <a16:creationId xmlns:a16="http://schemas.microsoft.com/office/drawing/2014/main" id="{00000000-0008-0000-0100-00003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1143000</xdr:colOff>
          <xdr:row>34</xdr:row>
          <xdr:rowOff>30480</xdr:rowOff>
        </xdr:to>
        <xdr:sp macro="" textlink="">
          <xdr:nvSpPr>
            <xdr:cNvPr id="4472893" name="Group Box 61" hidden="1">
              <a:extLst>
                <a:ext uri="{63B3BB69-23CF-44E3-9099-C40C66FF867C}">
                  <a14:compatExt spid="_x0000_s4472893"/>
                </a:ext>
                <a:ext uri="{FF2B5EF4-FFF2-40B4-BE49-F238E27FC236}">
                  <a16:creationId xmlns:a16="http://schemas.microsoft.com/office/drawing/2014/main" id="{00000000-0008-0000-0100-00003D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1143000</xdr:colOff>
          <xdr:row>34</xdr:row>
          <xdr:rowOff>0</xdr:rowOff>
        </xdr:to>
        <xdr:sp macro="" textlink="">
          <xdr:nvSpPr>
            <xdr:cNvPr id="4472894" name="Group Box 62" hidden="1">
              <a:extLst>
                <a:ext uri="{63B3BB69-23CF-44E3-9099-C40C66FF867C}">
                  <a14:compatExt spid="_x0000_s4472894"/>
                </a:ext>
                <a:ext uri="{FF2B5EF4-FFF2-40B4-BE49-F238E27FC236}">
                  <a16:creationId xmlns:a16="http://schemas.microsoft.com/office/drawing/2014/main" id="{00000000-0008-0000-0100-00003E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33</xdr:row>
          <xdr:rowOff>106680</xdr:rowOff>
        </xdr:from>
        <xdr:to>
          <xdr:col>5</xdr:col>
          <xdr:colOff>792480</xdr:colOff>
          <xdr:row>33</xdr:row>
          <xdr:rowOff>304800</xdr:rowOff>
        </xdr:to>
        <xdr:sp macro="" textlink="">
          <xdr:nvSpPr>
            <xdr:cNvPr id="4472895" name="Option Button 63" hidden="1">
              <a:extLst>
                <a:ext uri="{63B3BB69-23CF-44E3-9099-C40C66FF867C}">
                  <a14:compatExt spid="_x0000_s4472895"/>
                </a:ext>
                <a:ext uri="{FF2B5EF4-FFF2-40B4-BE49-F238E27FC236}">
                  <a16:creationId xmlns:a16="http://schemas.microsoft.com/office/drawing/2014/main" id="{00000000-0008-0000-0100-00003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33</xdr:row>
          <xdr:rowOff>76200</xdr:rowOff>
        </xdr:from>
        <xdr:to>
          <xdr:col>6</xdr:col>
          <xdr:colOff>762000</xdr:colOff>
          <xdr:row>33</xdr:row>
          <xdr:rowOff>297180</xdr:rowOff>
        </xdr:to>
        <xdr:sp macro="" textlink="">
          <xdr:nvSpPr>
            <xdr:cNvPr id="4472896" name="Option Button 64" hidden="1">
              <a:extLst>
                <a:ext uri="{63B3BB69-23CF-44E3-9099-C40C66FF867C}">
                  <a14:compatExt spid="_x0000_s4472896"/>
                </a:ext>
                <a:ext uri="{FF2B5EF4-FFF2-40B4-BE49-F238E27FC236}">
                  <a16:creationId xmlns:a16="http://schemas.microsoft.com/office/drawing/2014/main" id="{00000000-0008-0000-0100-00004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472897" name="Group Box 65" hidden="1">
              <a:extLst>
                <a:ext uri="{63B3BB69-23CF-44E3-9099-C40C66FF867C}">
                  <a14:compatExt spid="_x0000_s4472897"/>
                </a:ext>
                <a:ext uri="{FF2B5EF4-FFF2-40B4-BE49-F238E27FC236}">
                  <a16:creationId xmlns:a16="http://schemas.microsoft.com/office/drawing/2014/main" id="{00000000-0008-0000-0100-00004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106680</xdr:rowOff>
        </xdr:from>
        <xdr:to>
          <xdr:col>5</xdr:col>
          <xdr:colOff>769620</xdr:colOff>
          <xdr:row>171</xdr:row>
          <xdr:rowOff>373380</xdr:rowOff>
        </xdr:to>
        <xdr:sp macro="" textlink="">
          <xdr:nvSpPr>
            <xdr:cNvPr id="4472898" name="Option Button 66" hidden="1">
              <a:extLst>
                <a:ext uri="{63B3BB69-23CF-44E3-9099-C40C66FF867C}">
                  <a14:compatExt spid="_x0000_s4472898"/>
                </a:ext>
                <a:ext uri="{FF2B5EF4-FFF2-40B4-BE49-F238E27FC236}">
                  <a16:creationId xmlns:a16="http://schemas.microsoft.com/office/drawing/2014/main" id="{00000000-0008-0000-0100-00004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171</xdr:row>
          <xdr:rowOff>106680</xdr:rowOff>
        </xdr:from>
        <xdr:to>
          <xdr:col>6</xdr:col>
          <xdr:colOff>762000</xdr:colOff>
          <xdr:row>171</xdr:row>
          <xdr:rowOff>373380</xdr:rowOff>
        </xdr:to>
        <xdr:sp macro="" textlink="">
          <xdr:nvSpPr>
            <xdr:cNvPr id="4472899" name="Option Button 67" hidden="1">
              <a:extLst>
                <a:ext uri="{63B3BB69-23CF-44E3-9099-C40C66FF867C}">
                  <a14:compatExt spid="_x0000_s4472899"/>
                </a:ext>
                <a:ext uri="{FF2B5EF4-FFF2-40B4-BE49-F238E27FC236}">
                  <a16:creationId xmlns:a16="http://schemas.microsoft.com/office/drawing/2014/main" id="{00000000-0008-0000-0100-00004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111760</xdr:rowOff>
    </xdr:from>
    <xdr:to>
      <xdr:col>6</xdr:col>
      <xdr:colOff>1051151</xdr:colOff>
      <xdr:row>0</xdr:row>
      <xdr:rowOff>646028</xdr:rowOff>
    </xdr:to>
    <xdr:sp macro="" textlink="">
      <xdr:nvSpPr>
        <xdr:cNvPr id="2" name="Testo 1">
          <a:extLst>
            <a:ext uri="{FF2B5EF4-FFF2-40B4-BE49-F238E27FC236}">
              <a16:creationId xmlns:a16="http://schemas.microsoft.com/office/drawing/2014/main" id="{00000000-0008-0000-0200-000002000000}"/>
            </a:ext>
          </a:extLst>
        </xdr:cNvPr>
        <xdr:cNvSpPr>
          <a:spLocks noChangeArrowheads="1"/>
        </xdr:cNvSpPr>
      </xdr:nvSpPr>
      <xdr:spPr bwMode="auto">
        <a:xfrm>
          <a:off x="375286" y="104775"/>
          <a:ext cx="8050730"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318322" name="Text Box 2">
          <a:extLst>
            <a:ext uri="{FF2B5EF4-FFF2-40B4-BE49-F238E27FC236}">
              <a16:creationId xmlns:a16="http://schemas.microsoft.com/office/drawing/2014/main" id="{00000000-0008-0000-0200-000032A232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318323" name="Text Box 3">
          <a:extLst>
            <a:ext uri="{FF2B5EF4-FFF2-40B4-BE49-F238E27FC236}">
              <a16:creationId xmlns:a16="http://schemas.microsoft.com/office/drawing/2014/main" id="{00000000-0008-0000-0200-000033A232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531329" name="Group Box 1" hidden="1">
              <a:extLst>
                <a:ext uri="{63B3BB69-23CF-44E3-9099-C40C66FF867C}">
                  <a14:compatExt spid="_x0000_s2531329"/>
                </a:ext>
                <a:ext uri="{FF2B5EF4-FFF2-40B4-BE49-F238E27FC236}">
                  <a16:creationId xmlns:a16="http://schemas.microsoft.com/office/drawing/2014/main" id="{00000000-0008-0000-0200-000001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7620</xdr:rowOff>
        </xdr:from>
        <xdr:to>
          <xdr:col>5</xdr:col>
          <xdr:colOff>792480</xdr:colOff>
          <xdr:row>10</xdr:row>
          <xdr:rowOff>220980</xdr:rowOff>
        </xdr:to>
        <xdr:sp macro="" textlink="">
          <xdr:nvSpPr>
            <xdr:cNvPr id="2531330" name="Option Button 2" hidden="1">
              <a:extLst>
                <a:ext uri="{63B3BB69-23CF-44E3-9099-C40C66FF867C}">
                  <a14:compatExt spid="_x0000_s2531330"/>
                </a:ext>
                <a:ext uri="{FF2B5EF4-FFF2-40B4-BE49-F238E27FC236}">
                  <a16:creationId xmlns:a16="http://schemas.microsoft.com/office/drawing/2014/main" id="{00000000-0008-0000-0200-00000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10</xdr:row>
          <xdr:rowOff>0</xdr:rowOff>
        </xdr:from>
        <xdr:to>
          <xdr:col>6</xdr:col>
          <xdr:colOff>754380</xdr:colOff>
          <xdr:row>10</xdr:row>
          <xdr:rowOff>220980</xdr:rowOff>
        </xdr:to>
        <xdr:sp macro="" textlink="">
          <xdr:nvSpPr>
            <xdr:cNvPr id="2531331" name="Option Button 3" hidden="1">
              <a:extLst>
                <a:ext uri="{63B3BB69-23CF-44E3-9099-C40C66FF867C}">
                  <a14:compatExt spid="_x0000_s2531331"/>
                </a:ext>
                <a:ext uri="{FF2B5EF4-FFF2-40B4-BE49-F238E27FC236}">
                  <a16:creationId xmlns:a16="http://schemas.microsoft.com/office/drawing/2014/main" id="{00000000-0008-0000-0200-000003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531335" name="Group Box 7" hidden="1">
              <a:extLst>
                <a:ext uri="{63B3BB69-23CF-44E3-9099-C40C66FF867C}">
                  <a14:compatExt spid="_x0000_s2531335"/>
                </a:ext>
                <a:ext uri="{FF2B5EF4-FFF2-40B4-BE49-F238E27FC236}">
                  <a16:creationId xmlns:a16="http://schemas.microsoft.com/office/drawing/2014/main" id="{00000000-0008-0000-0200-000007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531336" name="Group Box 8" hidden="1">
              <a:extLst>
                <a:ext uri="{63B3BB69-23CF-44E3-9099-C40C66FF867C}">
                  <a14:compatExt spid="_x0000_s2531336"/>
                </a:ext>
                <a:ext uri="{FF2B5EF4-FFF2-40B4-BE49-F238E27FC236}">
                  <a16:creationId xmlns:a16="http://schemas.microsoft.com/office/drawing/2014/main" id="{00000000-0008-0000-0200-00000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19</xdr:row>
          <xdr:rowOff>182880</xdr:rowOff>
        </xdr:from>
        <xdr:to>
          <xdr:col>5</xdr:col>
          <xdr:colOff>792480</xdr:colOff>
          <xdr:row>19</xdr:row>
          <xdr:rowOff>411480</xdr:rowOff>
        </xdr:to>
        <xdr:sp macro="" textlink="">
          <xdr:nvSpPr>
            <xdr:cNvPr id="2531337" name="Option Button 9" hidden="1">
              <a:extLst>
                <a:ext uri="{63B3BB69-23CF-44E3-9099-C40C66FF867C}">
                  <a14:compatExt spid="_x0000_s2531337"/>
                </a:ext>
                <a:ext uri="{FF2B5EF4-FFF2-40B4-BE49-F238E27FC236}">
                  <a16:creationId xmlns:a16="http://schemas.microsoft.com/office/drawing/2014/main" id="{00000000-0008-0000-0200-000009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182880</xdr:rowOff>
        </xdr:from>
        <xdr:to>
          <xdr:col>6</xdr:col>
          <xdr:colOff>792480</xdr:colOff>
          <xdr:row>19</xdr:row>
          <xdr:rowOff>411480</xdr:rowOff>
        </xdr:to>
        <xdr:sp macro="" textlink="">
          <xdr:nvSpPr>
            <xdr:cNvPr id="2531338" name="Option Button 10" hidden="1">
              <a:extLst>
                <a:ext uri="{63B3BB69-23CF-44E3-9099-C40C66FF867C}">
                  <a14:compatExt spid="_x0000_s2531338"/>
                </a:ext>
                <a:ext uri="{FF2B5EF4-FFF2-40B4-BE49-F238E27FC236}">
                  <a16:creationId xmlns:a16="http://schemas.microsoft.com/office/drawing/2014/main" id="{00000000-0008-0000-0200-00000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21</xdr:row>
          <xdr:rowOff>106680</xdr:rowOff>
        </xdr:from>
        <xdr:to>
          <xdr:col>5</xdr:col>
          <xdr:colOff>792480</xdr:colOff>
          <xdr:row>21</xdr:row>
          <xdr:rowOff>304800</xdr:rowOff>
        </xdr:to>
        <xdr:sp macro="" textlink="">
          <xdr:nvSpPr>
            <xdr:cNvPr id="2531339" name="Option Button 11" hidden="1">
              <a:extLst>
                <a:ext uri="{63B3BB69-23CF-44E3-9099-C40C66FF867C}">
                  <a14:compatExt spid="_x0000_s2531339"/>
                </a:ext>
                <a:ext uri="{FF2B5EF4-FFF2-40B4-BE49-F238E27FC236}">
                  <a16:creationId xmlns:a16="http://schemas.microsoft.com/office/drawing/2014/main" id="{00000000-0008-0000-0200-00000B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21</xdr:row>
          <xdr:rowOff>76200</xdr:rowOff>
        </xdr:from>
        <xdr:to>
          <xdr:col>6</xdr:col>
          <xdr:colOff>769620</xdr:colOff>
          <xdr:row>21</xdr:row>
          <xdr:rowOff>297180</xdr:rowOff>
        </xdr:to>
        <xdr:sp macro="" textlink="">
          <xdr:nvSpPr>
            <xdr:cNvPr id="2531340" name="Option Button 12" hidden="1">
              <a:extLst>
                <a:ext uri="{63B3BB69-23CF-44E3-9099-C40C66FF867C}">
                  <a14:compatExt spid="_x0000_s2531340"/>
                </a:ext>
                <a:ext uri="{FF2B5EF4-FFF2-40B4-BE49-F238E27FC236}">
                  <a16:creationId xmlns:a16="http://schemas.microsoft.com/office/drawing/2014/main" id="{00000000-0008-0000-0200-00000C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2531341" name="Group Box 13" hidden="1">
              <a:extLst>
                <a:ext uri="{63B3BB69-23CF-44E3-9099-C40C66FF867C}">
                  <a14:compatExt spid="_x0000_s2531341"/>
                </a:ext>
                <a:ext uri="{FF2B5EF4-FFF2-40B4-BE49-F238E27FC236}">
                  <a16:creationId xmlns:a16="http://schemas.microsoft.com/office/drawing/2014/main" id="{00000000-0008-0000-0200-00000D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531342" name="Group Box 14" hidden="1">
              <a:extLst>
                <a:ext uri="{63B3BB69-23CF-44E3-9099-C40C66FF867C}">
                  <a14:compatExt spid="_x0000_s2531342"/>
                </a:ext>
                <a:ext uri="{FF2B5EF4-FFF2-40B4-BE49-F238E27FC236}">
                  <a16:creationId xmlns:a16="http://schemas.microsoft.com/office/drawing/2014/main" id="{00000000-0008-0000-0200-00000E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106680</xdr:rowOff>
        </xdr:from>
        <xdr:to>
          <xdr:col>5</xdr:col>
          <xdr:colOff>830580</xdr:colOff>
          <xdr:row>31</xdr:row>
          <xdr:rowOff>304800</xdr:rowOff>
        </xdr:to>
        <xdr:sp macro="" textlink="">
          <xdr:nvSpPr>
            <xdr:cNvPr id="2531343" name="Option Button 15" hidden="1">
              <a:extLst>
                <a:ext uri="{63B3BB69-23CF-44E3-9099-C40C66FF867C}">
                  <a14:compatExt spid="_x0000_s2531343"/>
                </a:ext>
                <a:ext uri="{FF2B5EF4-FFF2-40B4-BE49-F238E27FC236}">
                  <a16:creationId xmlns:a16="http://schemas.microsoft.com/office/drawing/2014/main" id="{00000000-0008-0000-0200-00000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106680</xdr:rowOff>
        </xdr:from>
        <xdr:to>
          <xdr:col>6</xdr:col>
          <xdr:colOff>792480</xdr:colOff>
          <xdr:row>31</xdr:row>
          <xdr:rowOff>304800</xdr:rowOff>
        </xdr:to>
        <xdr:sp macro="" textlink="">
          <xdr:nvSpPr>
            <xdr:cNvPr id="2531344" name="Option Button 16" hidden="1">
              <a:extLst>
                <a:ext uri="{63B3BB69-23CF-44E3-9099-C40C66FF867C}">
                  <a14:compatExt spid="_x0000_s2531344"/>
                </a:ext>
                <a:ext uri="{FF2B5EF4-FFF2-40B4-BE49-F238E27FC236}">
                  <a16:creationId xmlns:a16="http://schemas.microsoft.com/office/drawing/2014/main" id="{00000000-0008-0000-0200-00001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7620</xdr:rowOff>
        </xdr:from>
        <xdr:to>
          <xdr:col>5</xdr:col>
          <xdr:colOff>830580</xdr:colOff>
          <xdr:row>33</xdr:row>
          <xdr:rowOff>220980</xdr:rowOff>
        </xdr:to>
        <xdr:sp macro="" textlink="">
          <xdr:nvSpPr>
            <xdr:cNvPr id="2531345" name="Option Button 17" hidden="1">
              <a:extLst>
                <a:ext uri="{63B3BB69-23CF-44E3-9099-C40C66FF867C}">
                  <a14:compatExt spid="_x0000_s2531345"/>
                </a:ext>
                <a:ext uri="{FF2B5EF4-FFF2-40B4-BE49-F238E27FC236}">
                  <a16:creationId xmlns:a16="http://schemas.microsoft.com/office/drawing/2014/main" id="{00000000-0008-0000-0200-000011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7620</xdr:rowOff>
        </xdr:from>
        <xdr:to>
          <xdr:col>6</xdr:col>
          <xdr:colOff>792480</xdr:colOff>
          <xdr:row>33</xdr:row>
          <xdr:rowOff>220980</xdr:rowOff>
        </xdr:to>
        <xdr:sp macro="" textlink="">
          <xdr:nvSpPr>
            <xdr:cNvPr id="2531346" name="Option Button 18" hidden="1">
              <a:extLst>
                <a:ext uri="{63B3BB69-23CF-44E3-9099-C40C66FF867C}">
                  <a14:compatExt spid="_x0000_s2531346"/>
                </a:ext>
                <a:ext uri="{FF2B5EF4-FFF2-40B4-BE49-F238E27FC236}">
                  <a16:creationId xmlns:a16="http://schemas.microsoft.com/office/drawing/2014/main" id="{00000000-0008-0000-0200-00001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83</xdr:row>
          <xdr:rowOff>0</xdr:rowOff>
        </xdr:from>
        <xdr:to>
          <xdr:col>7</xdr:col>
          <xdr:colOff>0</xdr:colOff>
          <xdr:row>84</xdr:row>
          <xdr:rowOff>0</xdr:rowOff>
        </xdr:to>
        <xdr:sp macro="" textlink="">
          <xdr:nvSpPr>
            <xdr:cNvPr id="2531352" name="Group Box 24" hidden="1">
              <a:extLst>
                <a:ext uri="{63B3BB69-23CF-44E3-9099-C40C66FF867C}">
                  <a14:compatExt spid="_x0000_s2531352"/>
                </a:ext>
                <a:ext uri="{FF2B5EF4-FFF2-40B4-BE49-F238E27FC236}">
                  <a16:creationId xmlns:a16="http://schemas.microsoft.com/office/drawing/2014/main" id="{00000000-0008-0000-0200-00001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83</xdr:row>
          <xdr:rowOff>144780</xdr:rowOff>
        </xdr:from>
        <xdr:to>
          <xdr:col>5</xdr:col>
          <xdr:colOff>792480</xdr:colOff>
          <xdr:row>84</xdr:row>
          <xdr:rowOff>0</xdr:rowOff>
        </xdr:to>
        <xdr:sp macro="" textlink="">
          <xdr:nvSpPr>
            <xdr:cNvPr id="2531353" name="Option Button 25" hidden="1">
              <a:extLst>
                <a:ext uri="{63B3BB69-23CF-44E3-9099-C40C66FF867C}">
                  <a14:compatExt spid="_x0000_s2531353"/>
                </a:ext>
                <a:ext uri="{FF2B5EF4-FFF2-40B4-BE49-F238E27FC236}">
                  <a16:creationId xmlns:a16="http://schemas.microsoft.com/office/drawing/2014/main" id="{00000000-0008-0000-0200-000019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83</xdr:row>
          <xdr:rowOff>83820</xdr:rowOff>
        </xdr:from>
        <xdr:to>
          <xdr:col>6</xdr:col>
          <xdr:colOff>716280</xdr:colOff>
          <xdr:row>84</xdr:row>
          <xdr:rowOff>0</xdr:rowOff>
        </xdr:to>
        <xdr:sp macro="" textlink="">
          <xdr:nvSpPr>
            <xdr:cNvPr id="2531354" name="Option Button 26" hidden="1">
              <a:extLst>
                <a:ext uri="{63B3BB69-23CF-44E3-9099-C40C66FF867C}">
                  <a14:compatExt spid="_x0000_s2531354"/>
                </a:ext>
                <a:ext uri="{FF2B5EF4-FFF2-40B4-BE49-F238E27FC236}">
                  <a16:creationId xmlns:a16="http://schemas.microsoft.com/office/drawing/2014/main" id="{00000000-0008-0000-0200-00001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85</xdr:row>
          <xdr:rowOff>0</xdr:rowOff>
        </xdr:from>
        <xdr:to>
          <xdr:col>7</xdr:col>
          <xdr:colOff>0</xdr:colOff>
          <xdr:row>86</xdr:row>
          <xdr:rowOff>0</xdr:rowOff>
        </xdr:to>
        <xdr:sp macro="" textlink="">
          <xdr:nvSpPr>
            <xdr:cNvPr id="2531355" name="Group Box 27" hidden="1">
              <a:extLst>
                <a:ext uri="{63B3BB69-23CF-44E3-9099-C40C66FF867C}">
                  <a14:compatExt spid="_x0000_s2531355"/>
                </a:ext>
                <a:ext uri="{FF2B5EF4-FFF2-40B4-BE49-F238E27FC236}">
                  <a16:creationId xmlns:a16="http://schemas.microsoft.com/office/drawing/2014/main" id="{00000000-0008-0000-0200-00001B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85</xdr:row>
          <xdr:rowOff>144780</xdr:rowOff>
        </xdr:from>
        <xdr:to>
          <xdr:col>5</xdr:col>
          <xdr:colOff>792480</xdr:colOff>
          <xdr:row>86</xdr:row>
          <xdr:rowOff>0</xdr:rowOff>
        </xdr:to>
        <xdr:sp macro="" textlink="">
          <xdr:nvSpPr>
            <xdr:cNvPr id="2531356" name="Option Button 28" hidden="1">
              <a:extLst>
                <a:ext uri="{63B3BB69-23CF-44E3-9099-C40C66FF867C}">
                  <a14:compatExt spid="_x0000_s2531356"/>
                </a:ext>
                <a:ext uri="{FF2B5EF4-FFF2-40B4-BE49-F238E27FC236}">
                  <a16:creationId xmlns:a16="http://schemas.microsoft.com/office/drawing/2014/main" id="{00000000-0008-0000-0200-00001C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85</xdr:row>
          <xdr:rowOff>83820</xdr:rowOff>
        </xdr:from>
        <xdr:to>
          <xdr:col>6</xdr:col>
          <xdr:colOff>716280</xdr:colOff>
          <xdr:row>86</xdr:row>
          <xdr:rowOff>0</xdr:rowOff>
        </xdr:to>
        <xdr:sp macro="" textlink="">
          <xdr:nvSpPr>
            <xdr:cNvPr id="2531357" name="Option Button 29" hidden="1">
              <a:extLst>
                <a:ext uri="{63B3BB69-23CF-44E3-9099-C40C66FF867C}">
                  <a14:compatExt spid="_x0000_s2531357"/>
                </a:ext>
                <a:ext uri="{FF2B5EF4-FFF2-40B4-BE49-F238E27FC236}">
                  <a16:creationId xmlns:a16="http://schemas.microsoft.com/office/drawing/2014/main" id="{00000000-0008-0000-0200-00001D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2531358" name="Group Box 30" hidden="1">
              <a:extLst>
                <a:ext uri="{63B3BB69-23CF-44E3-9099-C40C66FF867C}">
                  <a14:compatExt spid="_x0000_s2531358"/>
                </a:ext>
                <a:ext uri="{FF2B5EF4-FFF2-40B4-BE49-F238E27FC236}">
                  <a16:creationId xmlns:a16="http://schemas.microsoft.com/office/drawing/2014/main" id="{00000000-0008-0000-0200-00001E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87</xdr:row>
          <xdr:rowOff>83820</xdr:rowOff>
        </xdr:from>
        <xdr:to>
          <xdr:col>5</xdr:col>
          <xdr:colOff>807720</xdr:colOff>
          <xdr:row>88</xdr:row>
          <xdr:rowOff>0</xdr:rowOff>
        </xdr:to>
        <xdr:sp macro="" textlink="">
          <xdr:nvSpPr>
            <xdr:cNvPr id="2531359" name="Option Button 31" hidden="1">
              <a:extLst>
                <a:ext uri="{63B3BB69-23CF-44E3-9099-C40C66FF867C}">
                  <a14:compatExt spid="_x0000_s2531359"/>
                </a:ext>
                <a:ext uri="{FF2B5EF4-FFF2-40B4-BE49-F238E27FC236}">
                  <a16:creationId xmlns:a16="http://schemas.microsoft.com/office/drawing/2014/main" id="{00000000-0008-0000-0200-00001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87</xdr:row>
          <xdr:rowOff>83820</xdr:rowOff>
        </xdr:from>
        <xdr:to>
          <xdr:col>6</xdr:col>
          <xdr:colOff>754380</xdr:colOff>
          <xdr:row>88</xdr:row>
          <xdr:rowOff>0</xdr:rowOff>
        </xdr:to>
        <xdr:sp macro="" textlink="">
          <xdr:nvSpPr>
            <xdr:cNvPr id="2531360" name="Option Button 32" hidden="1">
              <a:extLst>
                <a:ext uri="{63B3BB69-23CF-44E3-9099-C40C66FF867C}">
                  <a14:compatExt spid="_x0000_s2531360"/>
                </a:ext>
                <a:ext uri="{FF2B5EF4-FFF2-40B4-BE49-F238E27FC236}">
                  <a16:creationId xmlns:a16="http://schemas.microsoft.com/office/drawing/2014/main" id="{00000000-0008-0000-0200-00002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2531361" name="Group Box 33" hidden="1">
              <a:extLst>
                <a:ext uri="{63B3BB69-23CF-44E3-9099-C40C66FF867C}">
                  <a14:compatExt spid="_x0000_s2531361"/>
                </a:ext>
                <a:ext uri="{FF2B5EF4-FFF2-40B4-BE49-F238E27FC236}">
                  <a16:creationId xmlns:a16="http://schemas.microsoft.com/office/drawing/2014/main" id="{00000000-0008-0000-0200-000021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2531362" name="Group Box 34" hidden="1">
              <a:extLst>
                <a:ext uri="{63B3BB69-23CF-44E3-9099-C40C66FF867C}">
                  <a14:compatExt spid="_x0000_s2531362"/>
                </a:ext>
                <a:ext uri="{FF2B5EF4-FFF2-40B4-BE49-F238E27FC236}">
                  <a16:creationId xmlns:a16="http://schemas.microsoft.com/office/drawing/2014/main" id="{00000000-0008-0000-0200-000022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2531363" name="Group Box 35" hidden="1">
              <a:extLst>
                <a:ext uri="{63B3BB69-23CF-44E3-9099-C40C66FF867C}">
                  <a14:compatExt spid="_x0000_s2531363"/>
                </a:ext>
                <a:ext uri="{FF2B5EF4-FFF2-40B4-BE49-F238E27FC236}">
                  <a16:creationId xmlns:a16="http://schemas.microsoft.com/office/drawing/2014/main" id="{00000000-0008-0000-0200-000023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2531364" name="Group Box 36" hidden="1">
              <a:extLst>
                <a:ext uri="{63B3BB69-23CF-44E3-9099-C40C66FF867C}">
                  <a14:compatExt spid="_x0000_s2531364"/>
                </a:ext>
                <a:ext uri="{FF2B5EF4-FFF2-40B4-BE49-F238E27FC236}">
                  <a16:creationId xmlns:a16="http://schemas.microsoft.com/office/drawing/2014/main" id="{00000000-0008-0000-0200-000024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95</xdr:row>
          <xdr:rowOff>144780</xdr:rowOff>
        </xdr:from>
        <xdr:to>
          <xdr:col>5</xdr:col>
          <xdr:colOff>807720</xdr:colOff>
          <xdr:row>96</xdr:row>
          <xdr:rowOff>0</xdr:rowOff>
        </xdr:to>
        <xdr:sp macro="" textlink="">
          <xdr:nvSpPr>
            <xdr:cNvPr id="2531365" name="Option Button 37" hidden="1">
              <a:extLst>
                <a:ext uri="{63B3BB69-23CF-44E3-9099-C40C66FF867C}">
                  <a14:compatExt spid="_x0000_s2531365"/>
                </a:ext>
                <a:ext uri="{FF2B5EF4-FFF2-40B4-BE49-F238E27FC236}">
                  <a16:creationId xmlns:a16="http://schemas.microsoft.com/office/drawing/2014/main" id="{00000000-0008-0000-0200-000025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95</xdr:row>
          <xdr:rowOff>152400</xdr:rowOff>
        </xdr:from>
        <xdr:to>
          <xdr:col>6</xdr:col>
          <xdr:colOff>754380</xdr:colOff>
          <xdr:row>96</xdr:row>
          <xdr:rowOff>0</xdr:rowOff>
        </xdr:to>
        <xdr:sp macro="" textlink="">
          <xdr:nvSpPr>
            <xdr:cNvPr id="2531366" name="Option Button 38" hidden="1">
              <a:extLst>
                <a:ext uri="{63B3BB69-23CF-44E3-9099-C40C66FF867C}">
                  <a14:compatExt spid="_x0000_s2531366"/>
                </a:ext>
                <a:ext uri="{FF2B5EF4-FFF2-40B4-BE49-F238E27FC236}">
                  <a16:creationId xmlns:a16="http://schemas.microsoft.com/office/drawing/2014/main" id="{00000000-0008-0000-0200-000026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2531367" name="Group Box 39" hidden="1">
              <a:extLst>
                <a:ext uri="{63B3BB69-23CF-44E3-9099-C40C66FF867C}">
                  <a14:compatExt spid="_x0000_s2531367"/>
                </a:ext>
                <a:ext uri="{FF2B5EF4-FFF2-40B4-BE49-F238E27FC236}">
                  <a16:creationId xmlns:a16="http://schemas.microsoft.com/office/drawing/2014/main" id="{00000000-0008-0000-0200-000027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2531368" name="Group Box 40" hidden="1">
              <a:extLst>
                <a:ext uri="{63B3BB69-23CF-44E3-9099-C40C66FF867C}">
                  <a14:compatExt spid="_x0000_s2531368"/>
                </a:ext>
                <a:ext uri="{FF2B5EF4-FFF2-40B4-BE49-F238E27FC236}">
                  <a16:creationId xmlns:a16="http://schemas.microsoft.com/office/drawing/2014/main" id="{00000000-0008-0000-0200-00002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2531369" name="Group Box 41" hidden="1">
              <a:extLst>
                <a:ext uri="{63B3BB69-23CF-44E3-9099-C40C66FF867C}">
                  <a14:compatExt spid="_x0000_s2531369"/>
                </a:ext>
                <a:ext uri="{FF2B5EF4-FFF2-40B4-BE49-F238E27FC236}">
                  <a16:creationId xmlns:a16="http://schemas.microsoft.com/office/drawing/2014/main" id="{00000000-0008-0000-0200-000029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101</xdr:row>
          <xdr:rowOff>144780</xdr:rowOff>
        </xdr:from>
        <xdr:to>
          <xdr:col>5</xdr:col>
          <xdr:colOff>792480</xdr:colOff>
          <xdr:row>102</xdr:row>
          <xdr:rowOff>0</xdr:rowOff>
        </xdr:to>
        <xdr:sp macro="" textlink="">
          <xdr:nvSpPr>
            <xdr:cNvPr id="2531370" name="Option Button 42" hidden="1">
              <a:extLst>
                <a:ext uri="{63B3BB69-23CF-44E3-9099-C40C66FF867C}">
                  <a14:compatExt spid="_x0000_s2531370"/>
                </a:ext>
                <a:ext uri="{FF2B5EF4-FFF2-40B4-BE49-F238E27FC236}">
                  <a16:creationId xmlns:a16="http://schemas.microsoft.com/office/drawing/2014/main" id="{00000000-0008-0000-0200-00002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101</xdr:row>
          <xdr:rowOff>182880</xdr:rowOff>
        </xdr:from>
        <xdr:to>
          <xdr:col>6</xdr:col>
          <xdr:colOff>716280</xdr:colOff>
          <xdr:row>102</xdr:row>
          <xdr:rowOff>0</xdr:rowOff>
        </xdr:to>
        <xdr:sp macro="" textlink="">
          <xdr:nvSpPr>
            <xdr:cNvPr id="2531371" name="Option Button 43" hidden="1">
              <a:extLst>
                <a:ext uri="{63B3BB69-23CF-44E3-9099-C40C66FF867C}">
                  <a14:compatExt spid="_x0000_s2531371"/>
                </a:ext>
                <a:ext uri="{FF2B5EF4-FFF2-40B4-BE49-F238E27FC236}">
                  <a16:creationId xmlns:a16="http://schemas.microsoft.com/office/drawing/2014/main" id="{00000000-0008-0000-0200-00002B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7</xdr:col>
          <xdr:colOff>0</xdr:colOff>
          <xdr:row>104</xdr:row>
          <xdr:rowOff>0</xdr:rowOff>
        </xdr:to>
        <xdr:sp macro="" textlink="">
          <xdr:nvSpPr>
            <xdr:cNvPr id="2531372" name="Group Box 44" hidden="1">
              <a:extLst>
                <a:ext uri="{63B3BB69-23CF-44E3-9099-C40C66FF867C}">
                  <a14:compatExt spid="_x0000_s2531372"/>
                </a:ext>
                <a:ext uri="{FF2B5EF4-FFF2-40B4-BE49-F238E27FC236}">
                  <a16:creationId xmlns:a16="http://schemas.microsoft.com/office/drawing/2014/main" id="{00000000-0008-0000-0200-00002C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103</xdr:row>
          <xdr:rowOff>83820</xdr:rowOff>
        </xdr:from>
        <xdr:to>
          <xdr:col>5</xdr:col>
          <xdr:colOff>807720</xdr:colOff>
          <xdr:row>104</xdr:row>
          <xdr:rowOff>0</xdr:rowOff>
        </xdr:to>
        <xdr:sp macro="" textlink="">
          <xdr:nvSpPr>
            <xdr:cNvPr id="2531373" name="Option Button 45" hidden="1">
              <a:extLst>
                <a:ext uri="{63B3BB69-23CF-44E3-9099-C40C66FF867C}">
                  <a14:compatExt spid="_x0000_s2531373"/>
                </a:ext>
                <a:ext uri="{FF2B5EF4-FFF2-40B4-BE49-F238E27FC236}">
                  <a16:creationId xmlns:a16="http://schemas.microsoft.com/office/drawing/2014/main" id="{00000000-0008-0000-0200-00002D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103</xdr:row>
          <xdr:rowOff>83820</xdr:rowOff>
        </xdr:from>
        <xdr:to>
          <xdr:col>6</xdr:col>
          <xdr:colOff>754380</xdr:colOff>
          <xdr:row>104</xdr:row>
          <xdr:rowOff>0</xdr:rowOff>
        </xdr:to>
        <xdr:sp macro="" textlink="">
          <xdr:nvSpPr>
            <xdr:cNvPr id="2531374" name="Option Button 46" hidden="1">
              <a:extLst>
                <a:ext uri="{63B3BB69-23CF-44E3-9099-C40C66FF867C}">
                  <a14:compatExt spid="_x0000_s2531374"/>
                </a:ext>
                <a:ext uri="{FF2B5EF4-FFF2-40B4-BE49-F238E27FC236}">
                  <a16:creationId xmlns:a16="http://schemas.microsoft.com/office/drawing/2014/main" id="{00000000-0008-0000-0200-00002E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89</xdr:row>
          <xdr:rowOff>106680</xdr:rowOff>
        </xdr:from>
        <xdr:to>
          <xdr:col>5</xdr:col>
          <xdr:colOff>830580</xdr:colOff>
          <xdr:row>89</xdr:row>
          <xdr:rowOff>335280</xdr:rowOff>
        </xdr:to>
        <xdr:sp macro="" textlink="">
          <xdr:nvSpPr>
            <xdr:cNvPr id="2531375" name="Option Button 47" hidden="1">
              <a:extLst>
                <a:ext uri="{63B3BB69-23CF-44E3-9099-C40C66FF867C}">
                  <a14:compatExt spid="_x0000_s2531375"/>
                </a:ext>
                <a:ext uri="{FF2B5EF4-FFF2-40B4-BE49-F238E27FC236}">
                  <a16:creationId xmlns:a16="http://schemas.microsoft.com/office/drawing/2014/main" id="{00000000-0008-0000-0200-00002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89</xdr:row>
          <xdr:rowOff>114300</xdr:rowOff>
        </xdr:from>
        <xdr:to>
          <xdr:col>6</xdr:col>
          <xdr:colOff>754380</xdr:colOff>
          <xdr:row>89</xdr:row>
          <xdr:rowOff>335280</xdr:rowOff>
        </xdr:to>
        <xdr:sp macro="" textlink="">
          <xdr:nvSpPr>
            <xdr:cNvPr id="2531376" name="Option Button 48" hidden="1">
              <a:extLst>
                <a:ext uri="{63B3BB69-23CF-44E3-9099-C40C66FF867C}">
                  <a14:compatExt spid="_x0000_s2531376"/>
                </a:ext>
                <a:ext uri="{FF2B5EF4-FFF2-40B4-BE49-F238E27FC236}">
                  <a16:creationId xmlns:a16="http://schemas.microsoft.com/office/drawing/2014/main" id="{00000000-0008-0000-0200-00003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91</xdr:row>
          <xdr:rowOff>114300</xdr:rowOff>
        </xdr:from>
        <xdr:to>
          <xdr:col>5</xdr:col>
          <xdr:colOff>769620</xdr:colOff>
          <xdr:row>91</xdr:row>
          <xdr:rowOff>335280</xdr:rowOff>
        </xdr:to>
        <xdr:sp macro="" textlink="">
          <xdr:nvSpPr>
            <xdr:cNvPr id="2531377" name="Option Button 49" hidden="1">
              <a:extLst>
                <a:ext uri="{63B3BB69-23CF-44E3-9099-C40C66FF867C}">
                  <a14:compatExt spid="_x0000_s2531377"/>
                </a:ext>
                <a:ext uri="{FF2B5EF4-FFF2-40B4-BE49-F238E27FC236}">
                  <a16:creationId xmlns:a16="http://schemas.microsoft.com/office/drawing/2014/main" id="{00000000-0008-0000-0200-000031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91</xdr:row>
          <xdr:rowOff>68580</xdr:rowOff>
        </xdr:from>
        <xdr:to>
          <xdr:col>6</xdr:col>
          <xdr:colOff>678180</xdr:colOff>
          <xdr:row>91</xdr:row>
          <xdr:rowOff>297180</xdr:rowOff>
        </xdr:to>
        <xdr:sp macro="" textlink="">
          <xdr:nvSpPr>
            <xdr:cNvPr id="2531378" name="Option Button 50" hidden="1">
              <a:extLst>
                <a:ext uri="{63B3BB69-23CF-44E3-9099-C40C66FF867C}">
                  <a14:compatExt spid="_x0000_s2531378"/>
                </a:ext>
                <a:ext uri="{FF2B5EF4-FFF2-40B4-BE49-F238E27FC236}">
                  <a16:creationId xmlns:a16="http://schemas.microsoft.com/office/drawing/2014/main" id="{00000000-0008-0000-0200-00003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93</xdr:row>
          <xdr:rowOff>106680</xdr:rowOff>
        </xdr:from>
        <xdr:to>
          <xdr:col>5</xdr:col>
          <xdr:colOff>792480</xdr:colOff>
          <xdr:row>93</xdr:row>
          <xdr:rowOff>335280</xdr:rowOff>
        </xdr:to>
        <xdr:sp macro="" textlink="">
          <xdr:nvSpPr>
            <xdr:cNvPr id="2531379" name="Option Button 51" hidden="1">
              <a:extLst>
                <a:ext uri="{63B3BB69-23CF-44E3-9099-C40C66FF867C}">
                  <a14:compatExt spid="_x0000_s2531379"/>
                </a:ext>
                <a:ext uri="{FF2B5EF4-FFF2-40B4-BE49-F238E27FC236}">
                  <a16:creationId xmlns:a16="http://schemas.microsoft.com/office/drawing/2014/main" id="{00000000-0008-0000-0200-000033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93</xdr:row>
          <xdr:rowOff>106680</xdr:rowOff>
        </xdr:from>
        <xdr:to>
          <xdr:col>6</xdr:col>
          <xdr:colOff>678180</xdr:colOff>
          <xdr:row>93</xdr:row>
          <xdr:rowOff>335280</xdr:rowOff>
        </xdr:to>
        <xdr:sp macro="" textlink="">
          <xdr:nvSpPr>
            <xdr:cNvPr id="2531380" name="Option Button 52" hidden="1">
              <a:extLst>
                <a:ext uri="{63B3BB69-23CF-44E3-9099-C40C66FF867C}">
                  <a14:compatExt spid="_x0000_s2531380"/>
                </a:ext>
                <a:ext uri="{FF2B5EF4-FFF2-40B4-BE49-F238E27FC236}">
                  <a16:creationId xmlns:a16="http://schemas.microsoft.com/office/drawing/2014/main" id="{00000000-0008-0000-0200-000034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97</xdr:row>
          <xdr:rowOff>83820</xdr:rowOff>
        </xdr:from>
        <xdr:to>
          <xdr:col>5</xdr:col>
          <xdr:colOff>792480</xdr:colOff>
          <xdr:row>97</xdr:row>
          <xdr:rowOff>304800</xdr:rowOff>
        </xdr:to>
        <xdr:sp macro="" textlink="">
          <xdr:nvSpPr>
            <xdr:cNvPr id="2531381" name="Option Button 53" hidden="1">
              <a:extLst>
                <a:ext uri="{63B3BB69-23CF-44E3-9099-C40C66FF867C}">
                  <a14:compatExt spid="_x0000_s2531381"/>
                </a:ext>
                <a:ext uri="{FF2B5EF4-FFF2-40B4-BE49-F238E27FC236}">
                  <a16:creationId xmlns:a16="http://schemas.microsoft.com/office/drawing/2014/main" id="{00000000-0008-0000-0200-000035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97</xdr:row>
          <xdr:rowOff>106680</xdr:rowOff>
        </xdr:from>
        <xdr:to>
          <xdr:col>6</xdr:col>
          <xdr:colOff>769620</xdr:colOff>
          <xdr:row>97</xdr:row>
          <xdr:rowOff>335280</xdr:rowOff>
        </xdr:to>
        <xdr:sp macro="" textlink="">
          <xdr:nvSpPr>
            <xdr:cNvPr id="2531382" name="Option Button 54" hidden="1">
              <a:extLst>
                <a:ext uri="{63B3BB69-23CF-44E3-9099-C40C66FF867C}">
                  <a14:compatExt spid="_x0000_s2531382"/>
                </a:ext>
                <a:ext uri="{FF2B5EF4-FFF2-40B4-BE49-F238E27FC236}">
                  <a16:creationId xmlns:a16="http://schemas.microsoft.com/office/drawing/2014/main" id="{00000000-0008-0000-0200-000036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99</xdr:row>
          <xdr:rowOff>114300</xdr:rowOff>
        </xdr:from>
        <xdr:to>
          <xdr:col>5</xdr:col>
          <xdr:colOff>830580</xdr:colOff>
          <xdr:row>99</xdr:row>
          <xdr:rowOff>335280</xdr:rowOff>
        </xdr:to>
        <xdr:sp macro="" textlink="">
          <xdr:nvSpPr>
            <xdr:cNvPr id="2531383" name="Option Button 55" hidden="1">
              <a:extLst>
                <a:ext uri="{63B3BB69-23CF-44E3-9099-C40C66FF867C}">
                  <a14:compatExt spid="_x0000_s2531383"/>
                </a:ext>
                <a:ext uri="{FF2B5EF4-FFF2-40B4-BE49-F238E27FC236}">
                  <a16:creationId xmlns:a16="http://schemas.microsoft.com/office/drawing/2014/main" id="{00000000-0008-0000-0200-000037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99</xdr:row>
          <xdr:rowOff>106680</xdr:rowOff>
        </xdr:from>
        <xdr:to>
          <xdr:col>6</xdr:col>
          <xdr:colOff>769620</xdr:colOff>
          <xdr:row>99</xdr:row>
          <xdr:rowOff>335280</xdr:rowOff>
        </xdr:to>
        <xdr:sp macro="" textlink="">
          <xdr:nvSpPr>
            <xdr:cNvPr id="2531384" name="Option Button 56" hidden="1">
              <a:extLst>
                <a:ext uri="{63B3BB69-23CF-44E3-9099-C40C66FF867C}">
                  <a14:compatExt spid="_x0000_s2531384"/>
                </a:ext>
                <a:ext uri="{FF2B5EF4-FFF2-40B4-BE49-F238E27FC236}">
                  <a16:creationId xmlns:a16="http://schemas.microsoft.com/office/drawing/2014/main" id="{00000000-0008-0000-0200-000038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3317996" name="Group Box 1260" hidden="1">
              <a:extLst>
                <a:ext uri="{63B3BB69-23CF-44E3-9099-C40C66FF867C}">
                  <a14:compatExt spid="_x0000_s3317996"/>
                </a:ext>
                <a:ext uri="{FF2B5EF4-FFF2-40B4-BE49-F238E27FC236}">
                  <a16:creationId xmlns:a16="http://schemas.microsoft.com/office/drawing/2014/main" id="{00000000-0008-0000-0200-0000EC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7620</xdr:rowOff>
        </xdr:from>
        <xdr:to>
          <xdr:col>5</xdr:col>
          <xdr:colOff>830580</xdr:colOff>
          <xdr:row>46</xdr:row>
          <xdr:rowOff>228600</xdr:rowOff>
        </xdr:to>
        <xdr:sp macro="" textlink="">
          <xdr:nvSpPr>
            <xdr:cNvPr id="3317997" name="Option Button 1261" hidden="1">
              <a:extLst>
                <a:ext uri="{63B3BB69-23CF-44E3-9099-C40C66FF867C}">
                  <a14:compatExt spid="_x0000_s3317997"/>
                </a:ext>
                <a:ext uri="{FF2B5EF4-FFF2-40B4-BE49-F238E27FC236}">
                  <a16:creationId xmlns:a16="http://schemas.microsoft.com/office/drawing/2014/main" id="{00000000-0008-0000-0200-0000ED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46</xdr:row>
          <xdr:rowOff>7620</xdr:rowOff>
        </xdr:from>
        <xdr:to>
          <xdr:col>6</xdr:col>
          <xdr:colOff>754380</xdr:colOff>
          <xdr:row>46</xdr:row>
          <xdr:rowOff>259080</xdr:rowOff>
        </xdr:to>
        <xdr:sp macro="" textlink="">
          <xdr:nvSpPr>
            <xdr:cNvPr id="3317998" name="Option Button 1262" hidden="1">
              <a:extLst>
                <a:ext uri="{63B3BB69-23CF-44E3-9099-C40C66FF867C}">
                  <a14:compatExt spid="_x0000_s3317998"/>
                </a:ext>
                <a:ext uri="{FF2B5EF4-FFF2-40B4-BE49-F238E27FC236}">
                  <a16:creationId xmlns:a16="http://schemas.microsoft.com/office/drawing/2014/main" id="{00000000-0008-0000-0200-0000EE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3317999" name="Group Box 1263" hidden="1">
              <a:extLst>
                <a:ext uri="{63B3BB69-23CF-44E3-9099-C40C66FF867C}">
                  <a14:compatExt spid="_x0000_s3317999"/>
                </a:ext>
                <a:ext uri="{FF2B5EF4-FFF2-40B4-BE49-F238E27FC236}">
                  <a16:creationId xmlns:a16="http://schemas.microsoft.com/office/drawing/2014/main" id="{00000000-0008-0000-0200-0000EF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48</xdr:row>
          <xdr:rowOff>144780</xdr:rowOff>
        </xdr:from>
        <xdr:to>
          <xdr:col>5</xdr:col>
          <xdr:colOff>830580</xdr:colOff>
          <xdr:row>48</xdr:row>
          <xdr:rowOff>373380</xdr:rowOff>
        </xdr:to>
        <xdr:sp macro="" textlink="">
          <xdr:nvSpPr>
            <xdr:cNvPr id="3318000" name="Option Button 1264" hidden="1">
              <a:extLst>
                <a:ext uri="{63B3BB69-23CF-44E3-9099-C40C66FF867C}">
                  <a14:compatExt spid="_x0000_s3318000"/>
                </a:ext>
                <a:ext uri="{FF2B5EF4-FFF2-40B4-BE49-F238E27FC236}">
                  <a16:creationId xmlns:a16="http://schemas.microsoft.com/office/drawing/2014/main" id="{00000000-0008-0000-0200-0000F0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48</xdr:row>
          <xdr:rowOff>144780</xdr:rowOff>
        </xdr:from>
        <xdr:to>
          <xdr:col>6</xdr:col>
          <xdr:colOff>754380</xdr:colOff>
          <xdr:row>48</xdr:row>
          <xdr:rowOff>411480</xdr:rowOff>
        </xdr:to>
        <xdr:sp macro="" textlink="">
          <xdr:nvSpPr>
            <xdr:cNvPr id="3318001" name="Option Button 1265" hidden="1">
              <a:extLst>
                <a:ext uri="{63B3BB69-23CF-44E3-9099-C40C66FF867C}">
                  <a14:compatExt spid="_x0000_s3318001"/>
                </a:ext>
                <a:ext uri="{FF2B5EF4-FFF2-40B4-BE49-F238E27FC236}">
                  <a16:creationId xmlns:a16="http://schemas.microsoft.com/office/drawing/2014/main" id="{00000000-0008-0000-0200-0000F1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3318002" name="Group Box 1266" hidden="1">
              <a:extLst>
                <a:ext uri="{63B3BB69-23CF-44E3-9099-C40C66FF867C}">
                  <a14:compatExt spid="_x0000_s3318002"/>
                </a:ext>
                <a:ext uri="{FF2B5EF4-FFF2-40B4-BE49-F238E27FC236}">
                  <a16:creationId xmlns:a16="http://schemas.microsoft.com/office/drawing/2014/main" id="{00000000-0008-0000-0200-0000F2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30480</xdr:rowOff>
        </xdr:from>
        <xdr:to>
          <xdr:col>5</xdr:col>
          <xdr:colOff>830580</xdr:colOff>
          <xdr:row>51</xdr:row>
          <xdr:rowOff>259080</xdr:rowOff>
        </xdr:to>
        <xdr:sp macro="" textlink="">
          <xdr:nvSpPr>
            <xdr:cNvPr id="3318003" name="Option Button 1267" hidden="1">
              <a:extLst>
                <a:ext uri="{63B3BB69-23CF-44E3-9099-C40C66FF867C}">
                  <a14:compatExt spid="_x0000_s3318003"/>
                </a:ext>
                <a:ext uri="{FF2B5EF4-FFF2-40B4-BE49-F238E27FC236}">
                  <a16:creationId xmlns:a16="http://schemas.microsoft.com/office/drawing/2014/main" id="{00000000-0008-0000-0200-0000F3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51</xdr:row>
          <xdr:rowOff>30480</xdr:rowOff>
        </xdr:from>
        <xdr:to>
          <xdr:col>6</xdr:col>
          <xdr:colOff>754380</xdr:colOff>
          <xdr:row>51</xdr:row>
          <xdr:rowOff>297180</xdr:rowOff>
        </xdr:to>
        <xdr:sp macro="" textlink="">
          <xdr:nvSpPr>
            <xdr:cNvPr id="3318004" name="Option Button 1268" hidden="1">
              <a:extLst>
                <a:ext uri="{63B3BB69-23CF-44E3-9099-C40C66FF867C}">
                  <a14:compatExt spid="_x0000_s3318004"/>
                </a:ext>
                <a:ext uri="{FF2B5EF4-FFF2-40B4-BE49-F238E27FC236}">
                  <a16:creationId xmlns:a16="http://schemas.microsoft.com/office/drawing/2014/main" id="{00000000-0008-0000-0200-0000F4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6</xdr:col>
          <xdr:colOff>1112520</xdr:colOff>
          <xdr:row>162</xdr:row>
          <xdr:rowOff>7620</xdr:rowOff>
        </xdr:to>
        <xdr:sp macro="" textlink="">
          <xdr:nvSpPr>
            <xdr:cNvPr id="3318444" name="Group Box 1708" hidden="1">
              <a:extLst>
                <a:ext uri="{63B3BB69-23CF-44E3-9099-C40C66FF867C}">
                  <a14:compatExt spid="_x0000_s3318444"/>
                </a:ext>
                <a:ext uri="{FF2B5EF4-FFF2-40B4-BE49-F238E27FC236}">
                  <a16:creationId xmlns:a16="http://schemas.microsoft.com/office/drawing/2014/main" id="{00000000-0008-0000-0200-0000AC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161</xdr:row>
          <xdr:rowOff>7620</xdr:rowOff>
        </xdr:from>
        <xdr:to>
          <xdr:col>5</xdr:col>
          <xdr:colOff>731520</xdr:colOff>
          <xdr:row>161</xdr:row>
          <xdr:rowOff>220980</xdr:rowOff>
        </xdr:to>
        <xdr:sp macro="" textlink="">
          <xdr:nvSpPr>
            <xdr:cNvPr id="3318445" name="Option Button 1709" hidden="1">
              <a:extLst>
                <a:ext uri="{63B3BB69-23CF-44E3-9099-C40C66FF867C}">
                  <a14:compatExt spid="_x0000_s3318445"/>
                </a:ext>
                <a:ext uri="{FF2B5EF4-FFF2-40B4-BE49-F238E27FC236}">
                  <a16:creationId xmlns:a16="http://schemas.microsoft.com/office/drawing/2014/main" id="{00000000-0008-0000-0200-0000AD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161</xdr:row>
          <xdr:rowOff>7620</xdr:rowOff>
        </xdr:from>
        <xdr:to>
          <xdr:col>6</xdr:col>
          <xdr:colOff>716280</xdr:colOff>
          <xdr:row>162</xdr:row>
          <xdr:rowOff>0</xdr:rowOff>
        </xdr:to>
        <xdr:sp macro="" textlink="">
          <xdr:nvSpPr>
            <xdr:cNvPr id="3318446" name="Option Button 1710" hidden="1">
              <a:extLst>
                <a:ext uri="{63B3BB69-23CF-44E3-9099-C40C66FF867C}">
                  <a14:compatExt spid="_x0000_s3318446"/>
                </a:ext>
                <a:ext uri="{FF2B5EF4-FFF2-40B4-BE49-F238E27FC236}">
                  <a16:creationId xmlns:a16="http://schemas.microsoft.com/office/drawing/2014/main" id="{00000000-0008-0000-0200-0000AE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1143000</xdr:colOff>
          <xdr:row>163</xdr:row>
          <xdr:rowOff>7620</xdr:rowOff>
        </xdr:to>
        <xdr:sp macro="" textlink="">
          <xdr:nvSpPr>
            <xdr:cNvPr id="3318447" name="Group Box 1711" hidden="1">
              <a:extLst>
                <a:ext uri="{63B3BB69-23CF-44E3-9099-C40C66FF867C}">
                  <a14:compatExt spid="_x0000_s3318447"/>
                </a:ext>
                <a:ext uri="{FF2B5EF4-FFF2-40B4-BE49-F238E27FC236}">
                  <a16:creationId xmlns:a16="http://schemas.microsoft.com/office/drawing/2014/main" id="{00000000-0008-0000-0200-0000AF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162</xdr:row>
          <xdr:rowOff>7620</xdr:rowOff>
        </xdr:from>
        <xdr:to>
          <xdr:col>5</xdr:col>
          <xdr:colOff>731520</xdr:colOff>
          <xdr:row>162</xdr:row>
          <xdr:rowOff>220980</xdr:rowOff>
        </xdr:to>
        <xdr:sp macro="" textlink="">
          <xdr:nvSpPr>
            <xdr:cNvPr id="3318448" name="Option Button 1712" hidden="1">
              <a:extLst>
                <a:ext uri="{63B3BB69-23CF-44E3-9099-C40C66FF867C}">
                  <a14:compatExt spid="_x0000_s3318448"/>
                </a:ext>
                <a:ext uri="{FF2B5EF4-FFF2-40B4-BE49-F238E27FC236}">
                  <a16:creationId xmlns:a16="http://schemas.microsoft.com/office/drawing/2014/main" id="{00000000-0008-0000-0200-0000B0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162</xdr:row>
          <xdr:rowOff>7620</xdr:rowOff>
        </xdr:from>
        <xdr:to>
          <xdr:col>6</xdr:col>
          <xdr:colOff>716280</xdr:colOff>
          <xdr:row>163</xdr:row>
          <xdr:rowOff>0</xdr:rowOff>
        </xdr:to>
        <xdr:sp macro="" textlink="">
          <xdr:nvSpPr>
            <xdr:cNvPr id="3318449" name="Option Button 1713" hidden="1">
              <a:extLst>
                <a:ext uri="{63B3BB69-23CF-44E3-9099-C40C66FF867C}">
                  <a14:compatExt spid="_x0000_s3318449"/>
                </a:ext>
                <a:ext uri="{FF2B5EF4-FFF2-40B4-BE49-F238E27FC236}">
                  <a16:creationId xmlns:a16="http://schemas.microsoft.com/office/drawing/2014/main" id="{00000000-0008-0000-0200-0000B1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1143000</xdr:colOff>
          <xdr:row>164</xdr:row>
          <xdr:rowOff>7620</xdr:rowOff>
        </xdr:to>
        <xdr:sp macro="" textlink="">
          <xdr:nvSpPr>
            <xdr:cNvPr id="3318450" name="Group Box 1714" hidden="1">
              <a:extLst>
                <a:ext uri="{63B3BB69-23CF-44E3-9099-C40C66FF867C}">
                  <a14:compatExt spid="_x0000_s3318450"/>
                </a:ext>
                <a:ext uri="{FF2B5EF4-FFF2-40B4-BE49-F238E27FC236}">
                  <a16:creationId xmlns:a16="http://schemas.microsoft.com/office/drawing/2014/main" id="{00000000-0008-0000-0200-0000B2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163</xdr:row>
          <xdr:rowOff>7620</xdr:rowOff>
        </xdr:from>
        <xdr:to>
          <xdr:col>5</xdr:col>
          <xdr:colOff>731520</xdr:colOff>
          <xdr:row>163</xdr:row>
          <xdr:rowOff>220980</xdr:rowOff>
        </xdr:to>
        <xdr:sp macro="" textlink="">
          <xdr:nvSpPr>
            <xdr:cNvPr id="3318451" name="Option Button 1715" hidden="1">
              <a:extLst>
                <a:ext uri="{63B3BB69-23CF-44E3-9099-C40C66FF867C}">
                  <a14:compatExt spid="_x0000_s3318451"/>
                </a:ext>
                <a:ext uri="{FF2B5EF4-FFF2-40B4-BE49-F238E27FC236}">
                  <a16:creationId xmlns:a16="http://schemas.microsoft.com/office/drawing/2014/main" id="{00000000-0008-0000-0200-0000B3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163</xdr:row>
          <xdr:rowOff>7620</xdr:rowOff>
        </xdr:from>
        <xdr:to>
          <xdr:col>6</xdr:col>
          <xdr:colOff>716280</xdr:colOff>
          <xdr:row>164</xdr:row>
          <xdr:rowOff>0</xdr:rowOff>
        </xdr:to>
        <xdr:sp macro="" textlink="">
          <xdr:nvSpPr>
            <xdr:cNvPr id="3318452" name="Option Button 1716" hidden="1">
              <a:extLst>
                <a:ext uri="{63B3BB69-23CF-44E3-9099-C40C66FF867C}">
                  <a14:compatExt spid="_x0000_s3318452"/>
                </a:ext>
                <a:ext uri="{FF2B5EF4-FFF2-40B4-BE49-F238E27FC236}">
                  <a16:creationId xmlns:a16="http://schemas.microsoft.com/office/drawing/2014/main" id="{00000000-0008-0000-0200-0000B4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1143000</xdr:colOff>
          <xdr:row>165</xdr:row>
          <xdr:rowOff>7620</xdr:rowOff>
        </xdr:to>
        <xdr:sp macro="" textlink="">
          <xdr:nvSpPr>
            <xdr:cNvPr id="3318453" name="Group Box 1717" hidden="1">
              <a:extLst>
                <a:ext uri="{63B3BB69-23CF-44E3-9099-C40C66FF867C}">
                  <a14:compatExt spid="_x0000_s3318453"/>
                </a:ext>
                <a:ext uri="{FF2B5EF4-FFF2-40B4-BE49-F238E27FC236}">
                  <a16:creationId xmlns:a16="http://schemas.microsoft.com/office/drawing/2014/main" id="{00000000-0008-0000-0200-0000B5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164</xdr:row>
          <xdr:rowOff>7620</xdr:rowOff>
        </xdr:from>
        <xdr:to>
          <xdr:col>5</xdr:col>
          <xdr:colOff>731520</xdr:colOff>
          <xdr:row>164</xdr:row>
          <xdr:rowOff>220980</xdr:rowOff>
        </xdr:to>
        <xdr:sp macro="" textlink="">
          <xdr:nvSpPr>
            <xdr:cNvPr id="3318454" name="Option Button 1718" hidden="1">
              <a:extLst>
                <a:ext uri="{63B3BB69-23CF-44E3-9099-C40C66FF867C}">
                  <a14:compatExt spid="_x0000_s3318454"/>
                </a:ext>
                <a:ext uri="{FF2B5EF4-FFF2-40B4-BE49-F238E27FC236}">
                  <a16:creationId xmlns:a16="http://schemas.microsoft.com/office/drawing/2014/main" id="{00000000-0008-0000-0200-0000B6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164</xdr:row>
          <xdr:rowOff>7620</xdr:rowOff>
        </xdr:from>
        <xdr:to>
          <xdr:col>6</xdr:col>
          <xdr:colOff>716280</xdr:colOff>
          <xdr:row>165</xdr:row>
          <xdr:rowOff>0</xdr:rowOff>
        </xdr:to>
        <xdr:sp macro="" textlink="">
          <xdr:nvSpPr>
            <xdr:cNvPr id="3318455" name="Option Button 1719" hidden="1">
              <a:extLst>
                <a:ext uri="{63B3BB69-23CF-44E3-9099-C40C66FF867C}">
                  <a14:compatExt spid="_x0000_s3318455"/>
                </a:ext>
                <a:ext uri="{FF2B5EF4-FFF2-40B4-BE49-F238E27FC236}">
                  <a16:creationId xmlns:a16="http://schemas.microsoft.com/office/drawing/2014/main" id="{00000000-0008-0000-0200-0000B7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1143000</xdr:colOff>
          <xdr:row>166</xdr:row>
          <xdr:rowOff>0</xdr:rowOff>
        </xdr:to>
        <xdr:sp macro="" textlink="">
          <xdr:nvSpPr>
            <xdr:cNvPr id="3318456" name="Group Box 1720" hidden="1">
              <a:extLst>
                <a:ext uri="{63B3BB69-23CF-44E3-9099-C40C66FF867C}">
                  <a14:compatExt spid="_x0000_s3318456"/>
                </a:ext>
                <a:ext uri="{FF2B5EF4-FFF2-40B4-BE49-F238E27FC236}">
                  <a16:creationId xmlns:a16="http://schemas.microsoft.com/office/drawing/2014/main" id="{00000000-0008-0000-0200-0000B8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165</xdr:row>
          <xdr:rowOff>7620</xdr:rowOff>
        </xdr:from>
        <xdr:to>
          <xdr:col>5</xdr:col>
          <xdr:colOff>731520</xdr:colOff>
          <xdr:row>165</xdr:row>
          <xdr:rowOff>220980</xdr:rowOff>
        </xdr:to>
        <xdr:sp macro="" textlink="">
          <xdr:nvSpPr>
            <xdr:cNvPr id="3318457" name="Option Button 1721" hidden="1">
              <a:extLst>
                <a:ext uri="{63B3BB69-23CF-44E3-9099-C40C66FF867C}">
                  <a14:compatExt spid="_x0000_s3318457"/>
                </a:ext>
                <a:ext uri="{FF2B5EF4-FFF2-40B4-BE49-F238E27FC236}">
                  <a16:creationId xmlns:a16="http://schemas.microsoft.com/office/drawing/2014/main" id="{00000000-0008-0000-0200-0000B9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165</xdr:row>
          <xdr:rowOff>7620</xdr:rowOff>
        </xdr:from>
        <xdr:to>
          <xdr:col>6</xdr:col>
          <xdr:colOff>716280</xdr:colOff>
          <xdr:row>166</xdr:row>
          <xdr:rowOff>0</xdr:rowOff>
        </xdr:to>
        <xdr:sp macro="" textlink="">
          <xdr:nvSpPr>
            <xdr:cNvPr id="3318458" name="Option Button 1722" hidden="1">
              <a:extLst>
                <a:ext uri="{63B3BB69-23CF-44E3-9099-C40C66FF867C}">
                  <a14:compatExt spid="_x0000_s3318458"/>
                </a:ext>
                <a:ext uri="{FF2B5EF4-FFF2-40B4-BE49-F238E27FC236}">
                  <a16:creationId xmlns:a16="http://schemas.microsoft.com/office/drawing/2014/main" id="{00000000-0008-0000-0200-0000BA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341961" name="Group Box 2249" hidden="1">
              <a:extLst>
                <a:ext uri="{63B3BB69-23CF-44E3-9099-C40C66FF867C}">
                  <a14:compatExt spid="_x0000_s4341961"/>
                </a:ext>
                <a:ext uri="{FF2B5EF4-FFF2-40B4-BE49-F238E27FC236}">
                  <a16:creationId xmlns:a16="http://schemas.microsoft.com/office/drawing/2014/main" id="{00000000-0008-0000-0200-0000C9404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106680</xdr:rowOff>
        </xdr:from>
        <xdr:to>
          <xdr:col>5</xdr:col>
          <xdr:colOff>792480</xdr:colOff>
          <xdr:row>171</xdr:row>
          <xdr:rowOff>335280</xdr:rowOff>
        </xdr:to>
        <xdr:sp macro="" textlink="">
          <xdr:nvSpPr>
            <xdr:cNvPr id="4341962" name="Option Button 2250" hidden="1">
              <a:extLst>
                <a:ext uri="{63B3BB69-23CF-44E3-9099-C40C66FF867C}">
                  <a14:compatExt spid="_x0000_s4341962"/>
                </a:ext>
                <a:ext uri="{FF2B5EF4-FFF2-40B4-BE49-F238E27FC236}">
                  <a16:creationId xmlns:a16="http://schemas.microsoft.com/office/drawing/2014/main" id="{00000000-0008-0000-0200-0000CA40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171</xdr:row>
          <xdr:rowOff>106680</xdr:rowOff>
        </xdr:from>
        <xdr:to>
          <xdr:col>6</xdr:col>
          <xdr:colOff>769620</xdr:colOff>
          <xdr:row>171</xdr:row>
          <xdr:rowOff>373380</xdr:rowOff>
        </xdr:to>
        <xdr:sp macro="" textlink="">
          <xdr:nvSpPr>
            <xdr:cNvPr id="4341963" name="Option Button 2251" hidden="1">
              <a:extLst>
                <a:ext uri="{63B3BB69-23CF-44E3-9099-C40C66FF867C}">
                  <a14:compatExt spid="_x0000_s4341963"/>
                </a:ext>
                <a:ext uri="{FF2B5EF4-FFF2-40B4-BE49-F238E27FC236}">
                  <a16:creationId xmlns:a16="http://schemas.microsoft.com/office/drawing/2014/main" id="{00000000-0008-0000-0200-0000CB40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xdr:colOff>
      <xdr:row>0</xdr:row>
      <xdr:rowOff>111760</xdr:rowOff>
    </xdr:from>
    <xdr:to>
      <xdr:col>6</xdr:col>
      <xdr:colOff>1051324</xdr:colOff>
      <xdr:row>0</xdr:row>
      <xdr:rowOff>646028</xdr:rowOff>
    </xdr:to>
    <xdr:sp macro="" textlink="">
      <xdr:nvSpPr>
        <xdr:cNvPr id="2" name="Testo 1">
          <a:extLst>
            <a:ext uri="{FF2B5EF4-FFF2-40B4-BE49-F238E27FC236}">
              <a16:creationId xmlns:a16="http://schemas.microsoft.com/office/drawing/2014/main" id="{00000000-0008-0000-0300-000002000000}"/>
            </a:ext>
          </a:extLst>
        </xdr:cNvPr>
        <xdr:cNvSpPr>
          <a:spLocks noChangeArrowheads="1"/>
        </xdr:cNvSpPr>
      </xdr:nvSpPr>
      <xdr:spPr bwMode="auto">
        <a:xfrm>
          <a:off x="379094" y="104775"/>
          <a:ext cx="8050801"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347953" name="Text Box 2">
          <a:extLst>
            <a:ext uri="{FF2B5EF4-FFF2-40B4-BE49-F238E27FC236}">
              <a16:creationId xmlns:a16="http://schemas.microsoft.com/office/drawing/2014/main" id="{00000000-0008-0000-0300-0000F11533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347954" name="Text Box 3">
          <a:extLst>
            <a:ext uri="{FF2B5EF4-FFF2-40B4-BE49-F238E27FC236}">
              <a16:creationId xmlns:a16="http://schemas.microsoft.com/office/drawing/2014/main" id="{00000000-0008-0000-0300-0000F21533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529281" name="Group Box 1" hidden="1">
              <a:extLst>
                <a:ext uri="{63B3BB69-23CF-44E3-9099-C40C66FF867C}">
                  <a14:compatExt spid="_x0000_s2529281"/>
                </a:ext>
                <a:ext uri="{FF2B5EF4-FFF2-40B4-BE49-F238E27FC236}">
                  <a16:creationId xmlns:a16="http://schemas.microsoft.com/office/drawing/2014/main" id="{00000000-0008-0000-0300-000001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7620</xdr:rowOff>
        </xdr:from>
        <xdr:to>
          <xdr:col>5</xdr:col>
          <xdr:colOff>792480</xdr:colOff>
          <xdr:row>10</xdr:row>
          <xdr:rowOff>220980</xdr:rowOff>
        </xdr:to>
        <xdr:sp macro="" textlink="">
          <xdr:nvSpPr>
            <xdr:cNvPr id="2529282" name="Option Button 2" hidden="1">
              <a:extLst>
                <a:ext uri="{63B3BB69-23CF-44E3-9099-C40C66FF867C}">
                  <a14:compatExt spid="_x0000_s2529282"/>
                </a:ext>
                <a:ext uri="{FF2B5EF4-FFF2-40B4-BE49-F238E27FC236}">
                  <a16:creationId xmlns:a16="http://schemas.microsoft.com/office/drawing/2014/main" id="{00000000-0008-0000-0300-000002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10</xdr:row>
          <xdr:rowOff>0</xdr:rowOff>
        </xdr:from>
        <xdr:to>
          <xdr:col>6</xdr:col>
          <xdr:colOff>754380</xdr:colOff>
          <xdr:row>10</xdr:row>
          <xdr:rowOff>220980</xdr:rowOff>
        </xdr:to>
        <xdr:sp macro="" textlink="">
          <xdr:nvSpPr>
            <xdr:cNvPr id="2529283" name="Option Button 3" hidden="1">
              <a:extLst>
                <a:ext uri="{63B3BB69-23CF-44E3-9099-C40C66FF867C}">
                  <a14:compatExt spid="_x0000_s2529283"/>
                </a:ext>
                <a:ext uri="{FF2B5EF4-FFF2-40B4-BE49-F238E27FC236}">
                  <a16:creationId xmlns:a16="http://schemas.microsoft.com/office/drawing/2014/main" id="{00000000-0008-0000-0300-000003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529287" name="Group Box 7" hidden="1">
              <a:extLst>
                <a:ext uri="{63B3BB69-23CF-44E3-9099-C40C66FF867C}">
                  <a14:compatExt spid="_x0000_s2529287"/>
                </a:ext>
                <a:ext uri="{FF2B5EF4-FFF2-40B4-BE49-F238E27FC236}">
                  <a16:creationId xmlns:a16="http://schemas.microsoft.com/office/drawing/2014/main" id="{00000000-0008-0000-0300-000007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529288" name="Group Box 8" hidden="1">
              <a:extLst>
                <a:ext uri="{63B3BB69-23CF-44E3-9099-C40C66FF867C}">
                  <a14:compatExt spid="_x0000_s2529288"/>
                </a:ext>
                <a:ext uri="{FF2B5EF4-FFF2-40B4-BE49-F238E27FC236}">
                  <a16:creationId xmlns:a16="http://schemas.microsoft.com/office/drawing/2014/main" id="{00000000-0008-0000-0300-000008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19</xdr:row>
          <xdr:rowOff>182880</xdr:rowOff>
        </xdr:from>
        <xdr:to>
          <xdr:col>5</xdr:col>
          <xdr:colOff>792480</xdr:colOff>
          <xdr:row>19</xdr:row>
          <xdr:rowOff>411480</xdr:rowOff>
        </xdr:to>
        <xdr:sp macro="" textlink="">
          <xdr:nvSpPr>
            <xdr:cNvPr id="2529289" name="Option Button 9" hidden="1">
              <a:extLst>
                <a:ext uri="{63B3BB69-23CF-44E3-9099-C40C66FF867C}">
                  <a14:compatExt spid="_x0000_s2529289"/>
                </a:ext>
                <a:ext uri="{FF2B5EF4-FFF2-40B4-BE49-F238E27FC236}">
                  <a16:creationId xmlns:a16="http://schemas.microsoft.com/office/drawing/2014/main" id="{00000000-0008-0000-0300-000009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182880</xdr:rowOff>
        </xdr:from>
        <xdr:to>
          <xdr:col>6</xdr:col>
          <xdr:colOff>792480</xdr:colOff>
          <xdr:row>19</xdr:row>
          <xdr:rowOff>411480</xdr:rowOff>
        </xdr:to>
        <xdr:sp macro="" textlink="">
          <xdr:nvSpPr>
            <xdr:cNvPr id="2529290" name="Option Button 10" hidden="1">
              <a:extLst>
                <a:ext uri="{63B3BB69-23CF-44E3-9099-C40C66FF867C}">
                  <a14:compatExt spid="_x0000_s2529290"/>
                </a:ext>
                <a:ext uri="{FF2B5EF4-FFF2-40B4-BE49-F238E27FC236}">
                  <a16:creationId xmlns:a16="http://schemas.microsoft.com/office/drawing/2014/main" id="{00000000-0008-0000-0300-00000A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21</xdr:row>
          <xdr:rowOff>83820</xdr:rowOff>
        </xdr:from>
        <xdr:to>
          <xdr:col>5</xdr:col>
          <xdr:colOff>792480</xdr:colOff>
          <xdr:row>21</xdr:row>
          <xdr:rowOff>304800</xdr:rowOff>
        </xdr:to>
        <xdr:sp macro="" textlink="">
          <xdr:nvSpPr>
            <xdr:cNvPr id="2529291" name="Option Button 11" hidden="1">
              <a:extLst>
                <a:ext uri="{63B3BB69-23CF-44E3-9099-C40C66FF867C}">
                  <a14:compatExt spid="_x0000_s2529291"/>
                </a:ext>
                <a:ext uri="{FF2B5EF4-FFF2-40B4-BE49-F238E27FC236}">
                  <a16:creationId xmlns:a16="http://schemas.microsoft.com/office/drawing/2014/main" id="{00000000-0008-0000-0300-00000B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21</xdr:row>
          <xdr:rowOff>76200</xdr:rowOff>
        </xdr:from>
        <xdr:to>
          <xdr:col>6</xdr:col>
          <xdr:colOff>769620</xdr:colOff>
          <xdr:row>21</xdr:row>
          <xdr:rowOff>297180</xdr:rowOff>
        </xdr:to>
        <xdr:sp macro="" textlink="">
          <xdr:nvSpPr>
            <xdr:cNvPr id="2529292" name="Option Button 12" hidden="1">
              <a:extLst>
                <a:ext uri="{63B3BB69-23CF-44E3-9099-C40C66FF867C}">
                  <a14:compatExt spid="_x0000_s2529292"/>
                </a:ext>
                <a:ext uri="{FF2B5EF4-FFF2-40B4-BE49-F238E27FC236}">
                  <a16:creationId xmlns:a16="http://schemas.microsoft.com/office/drawing/2014/main" id="{00000000-0008-0000-0300-00000C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529294" name="Group Box 14" hidden="1">
              <a:extLst>
                <a:ext uri="{63B3BB69-23CF-44E3-9099-C40C66FF867C}">
                  <a14:compatExt spid="_x0000_s2529294"/>
                </a:ext>
                <a:ext uri="{FF2B5EF4-FFF2-40B4-BE49-F238E27FC236}">
                  <a16:creationId xmlns:a16="http://schemas.microsoft.com/office/drawing/2014/main" id="{00000000-0008-0000-0300-00000E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68580</xdr:rowOff>
        </xdr:from>
        <xdr:to>
          <xdr:col>5</xdr:col>
          <xdr:colOff>830580</xdr:colOff>
          <xdr:row>31</xdr:row>
          <xdr:rowOff>297180</xdr:rowOff>
        </xdr:to>
        <xdr:sp macro="" textlink="">
          <xdr:nvSpPr>
            <xdr:cNvPr id="2529295" name="Option Button 15" hidden="1">
              <a:extLst>
                <a:ext uri="{63B3BB69-23CF-44E3-9099-C40C66FF867C}">
                  <a14:compatExt spid="_x0000_s2529295"/>
                </a:ext>
                <a:ext uri="{FF2B5EF4-FFF2-40B4-BE49-F238E27FC236}">
                  <a16:creationId xmlns:a16="http://schemas.microsoft.com/office/drawing/2014/main" id="{00000000-0008-0000-0300-00000F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76200</xdr:rowOff>
        </xdr:from>
        <xdr:to>
          <xdr:col>6</xdr:col>
          <xdr:colOff>792480</xdr:colOff>
          <xdr:row>31</xdr:row>
          <xdr:rowOff>297180</xdr:rowOff>
        </xdr:to>
        <xdr:sp macro="" textlink="">
          <xdr:nvSpPr>
            <xdr:cNvPr id="2529296" name="Option Button 16" hidden="1">
              <a:extLst>
                <a:ext uri="{63B3BB69-23CF-44E3-9099-C40C66FF867C}">
                  <a14:compatExt spid="_x0000_s2529296"/>
                </a:ext>
                <a:ext uri="{FF2B5EF4-FFF2-40B4-BE49-F238E27FC236}">
                  <a16:creationId xmlns:a16="http://schemas.microsoft.com/office/drawing/2014/main" id="{00000000-0008-0000-0300-000010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7620</xdr:rowOff>
        </xdr:from>
        <xdr:to>
          <xdr:col>5</xdr:col>
          <xdr:colOff>830580</xdr:colOff>
          <xdr:row>33</xdr:row>
          <xdr:rowOff>220980</xdr:rowOff>
        </xdr:to>
        <xdr:sp macro="" textlink="">
          <xdr:nvSpPr>
            <xdr:cNvPr id="2529297" name="Option Button 17" hidden="1">
              <a:extLst>
                <a:ext uri="{63B3BB69-23CF-44E3-9099-C40C66FF867C}">
                  <a14:compatExt spid="_x0000_s2529297"/>
                </a:ext>
                <a:ext uri="{FF2B5EF4-FFF2-40B4-BE49-F238E27FC236}">
                  <a16:creationId xmlns:a16="http://schemas.microsoft.com/office/drawing/2014/main" id="{00000000-0008-0000-0300-000011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7620</xdr:rowOff>
        </xdr:from>
        <xdr:to>
          <xdr:col>6</xdr:col>
          <xdr:colOff>792480</xdr:colOff>
          <xdr:row>33</xdr:row>
          <xdr:rowOff>220980</xdr:rowOff>
        </xdr:to>
        <xdr:sp macro="" textlink="">
          <xdr:nvSpPr>
            <xdr:cNvPr id="2529298" name="Option Button 18" hidden="1">
              <a:extLst>
                <a:ext uri="{63B3BB69-23CF-44E3-9099-C40C66FF867C}">
                  <a14:compatExt spid="_x0000_s2529298"/>
                </a:ext>
                <a:ext uri="{FF2B5EF4-FFF2-40B4-BE49-F238E27FC236}">
                  <a16:creationId xmlns:a16="http://schemas.microsoft.com/office/drawing/2014/main" id="{00000000-0008-0000-0300-000012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3347639" name="Group Box 1207" hidden="1">
              <a:extLst>
                <a:ext uri="{63B3BB69-23CF-44E3-9099-C40C66FF867C}">
                  <a14:compatExt spid="_x0000_s3347639"/>
                </a:ext>
                <a:ext uri="{FF2B5EF4-FFF2-40B4-BE49-F238E27FC236}">
                  <a16:creationId xmlns:a16="http://schemas.microsoft.com/office/drawing/2014/main" id="{00000000-0008-0000-0300-0000B7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7620</xdr:rowOff>
        </xdr:from>
        <xdr:to>
          <xdr:col>5</xdr:col>
          <xdr:colOff>830580</xdr:colOff>
          <xdr:row>46</xdr:row>
          <xdr:rowOff>228600</xdr:rowOff>
        </xdr:to>
        <xdr:sp macro="" textlink="">
          <xdr:nvSpPr>
            <xdr:cNvPr id="3347640" name="Option Button 1208" hidden="1">
              <a:extLst>
                <a:ext uri="{63B3BB69-23CF-44E3-9099-C40C66FF867C}">
                  <a14:compatExt spid="_x0000_s3347640"/>
                </a:ext>
                <a:ext uri="{FF2B5EF4-FFF2-40B4-BE49-F238E27FC236}">
                  <a16:creationId xmlns:a16="http://schemas.microsoft.com/office/drawing/2014/main" id="{00000000-0008-0000-0300-0000B8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46</xdr:row>
          <xdr:rowOff>7620</xdr:rowOff>
        </xdr:from>
        <xdr:to>
          <xdr:col>6</xdr:col>
          <xdr:colOff>754380</xdr:colOff>
          <xdr:row>46</xdr:row>
          <xdr:rowOff>259080</xdr:rowOff>
        </xdr:to>
        <xdr:sp macro="" textlink="">
          <xdr:nvSpPr>
            <xdr:cNvPr id="3347641" name="Option Button 1209" hidden="1">
              <a:extLst>
                <a:ext uri="{63B3BB69-23CF-44E3-9099-C40C66FF867C}">
                  <a14:compatExt spid="_x0000_s3347641"/>
                </a:ext>
                <a:ext uri="{FF2B5EF4-FFF2-40B4-BE49-F238E27FC236}">
                  <a16:creationId xmlns:a16="http://schemas.microsoft.com/office/drawing/2014/main" id="{00000000-0008-0000-0300-0000B9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1135380</xdr:colOff>
          <xdr:row>49</xdr:row>
          <xdr:rowOff>0</xdr:rowOff>
        </xdr:to>
        <xdr:sp macro="" textlink="">
          <xdr:nvSpPr>
            <xdr:cNvPr id="3347642" name="Group Box 1210" hidden="1">
              <a:extLst>
                <a:ext uri="{63B3BB69-23CF-44E3-9099-C40C66FF867C}">
                  <a14:compatExt spid="_x0000_s3347642"/>
                </a:ext>
                <a:ext uri="{FF2B5EF4-FFF2-40B4-BE49-F238E27FC236}">
                  <a16:creationId xmlns:a16="http://schemas.microsoft.com/office/drawing/2014/main" id="{00000000-0008-0000-0300-0000BA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48</xdr:row>
          <xdr:rowOff>144780</xdr:rowOff>
        </xdr:from>
        <xdr:to>
          <xdr:col>5</xdr:col>
          <xdr:colOff>830580</xdr:colOff>
          <xdr:row>48</xdr:row>
          <xdr:rowOff>373380</xdr:rowOff>
        </xdr:to>
        <xdr:sp macro="" textlink="">
          <xdr:nvSpPr>
            <xdr:cNvPr id="3347643" name="Option Button 1211" hidden="1">
              <a:extLst>
                <a:ext uri="{63B3BB69-23CF-44E3-9099-C40C66FF867C}">
                  <a14:compatExt spid="_x0000_s3347643"/>
                </a:ext>
                <a:ext uri="{FF2B5EF4-FFF2-40B4-BE49-F238E27FC236}">
                  <a16:creationId xmlns:a16="http://schemas.microsoft.com/office/drawing/2014/main" id="{00000000-0008-0000-0300-0000BB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48</xdr:row>
          <xdr:rowOff>144780</xdr:rowOff>
        </xdr:from>
        <xdr:to>
          <xdr:col>6</xdr:col>
          <xdr:colOff>754380</xdr:colOff>
          <xdr:row>48</xdr:row>
          <xdr:rowOff>411480</xdr:rowOff>
        </xdr:to>
        <xdr:sp macro="" textlink="">
          <xdr:nvSpPr>
            <xdr:cNvPr id="3347644" name="Option Button 1212" hidden="1">
              <a:extLst>
                <a:ext uri="{63B3BB69-23CF-44E3-9099-C40C66FF867C}">
                  <a14:compatExt spid="_x0000_s3347644"/>
                </a:ext>
                <a:ext uri="{FF2B5EF4-FFF2-40B4-BE49-F238E27FC236}">
                  <a16:creationId xmlns:a16="http://schemas.microsoft.com/office/drawing/2014/main" id="{00000000-0008-0000-0300-0000BC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7620</xdr:colOff>
          <xdr:row>52</xdr:row>
          <xdr:rowOff>0</xdr:rowOff>
        </xdr:to>
        <xdr:sp macro="" textlink="">
          <xdr:nvSpPr>
            <xdr:cNvPr id="3347645" name="Group Box 1213" hidden="1">
              <a:extLst>
                <a:ext uri="{63B3BB69-23CF-44E3-9099-C40C66FF867C}">
                  <a14:compatExt spid="_x0000_s3347645"/>
                </a:ext>
                <a:ext uri="{FF2B5EF4-FFF2-40B4-BE49-F238E27FC236}">
                  <a16:creationId xmlns:a16="http://schemas.microsoft.com/office/drawing/2014/main" id="{00000000-0008-0000-0300-0000BD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30480</xdr:rowOff>
        </xdr:from>
        <xdr:to>
          <xdr:col>5</xdr:col>
          <xdr:colOff>830580</xdr:colOff>
          <xdr:row>51</xdr:row>
          <xdr:rowOff>259080</xdr:rowOff>
        </xdr:to>
        <xdr:sp macro="" textlink="">
          <xdr:nvSpPr>
            <xdr:cNvPr id="3347646" name="Option Button 1214" hidden="1">
              <a:extLst>
                <a:ext uri="{63B3BB69-23CF-44E3-9099-C40C66FF867C}">
                  <a14:compatExt spid="_x0000_s3347646"/>
                </a:ext>
                <a:ext uri="{FF2B5EF4-FFF2-40B4-BE49-F238E27FC236}">
                  <a16:creationId xmlns:a16="http://schemas.microsoft.com/office/drawing/2014/main" id="{00000000-0008-0000-0300-0000BE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51</xdr:row>
          <xdr:rowOff>30480</xdr:rowOff>
        </xdr:from>
        <xdr:to>
          <xdr:col>6</xdr:col>
          <xdr:colOff>754380</xdr:colOff>
          <xdr:row>51</xdr:row>
          <xdr:rowOff>297180</xdr:rowOff>
        </xdr:to>
        <xdr:sp macro="" textlink="">
          <xdr:nvSpPr>
            <xdr:cNvPr id="3347647" name="Option Button 1215" hidden="1">
              <a:extLst>
                <a:ext uri="{63B3BB69-23CF-44E3-9099-C40C66FF867C}">
                  <a14:compatExt spid="_x0000_s3347647"/>
                </a:ext>
                <a:ext uri="{FF2B5EF4-FFF2-40B4-BE49-F238E27FC236}">
                  <a16:creationId xmlns:a16="http://schemas.microsoft.com/office/drawing/2014/main" id="{00000000-0008-0000-0300-0000BF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7620</xdr:rowOff>
        </xdr:from>
        <xdr:to>
          <xdr:col>7</xdr:col>
          <xdr:colOff>0</xdr:colOff>
          <xdr:row>162</xdr:row>
          <xdr:rowOff>7620</xdr:rowOff>
        </xdr:to>
        <xdr:sp macro="" textlink="">
          <xdr:nvSpPr>
            <xdr:cNvPr id="3348059" name="Group Box 1627" hidden="1">
              <a:extLst>
                <a:ext uri="{63B3BB69-23CF-44E3-9099-C40C66FF867C}">
                  <a14:compatExt spid="_x0000_s3348059"/>
                </a:ext>
                <a:ext uri="{FF2B5EF4-FFF2-40B4-BE49-F238E27FC236}">
                  <a16:creationId xmlns:a16="http://schemas.microsoft.com/office/drawing/2014/main" id="{00000000-0008-0000-0300-00005B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161</xdr:row>
          <xdr:rowOff>7620</xdr:rowOff>
        </xdr:from>
        <xdr:to>
          <xdr:col>5</xdr:col>
          <xdr:colOff>731520</xdr:colOff>
          <xdr:row>161</xdr:row>
          <xdr:rowOff>220980</xdr:rowOff>
        </xdr:to>
        <xdr:sp macro="" textlink="">
          <xdr:nvSpPr>
            <xdr:cNvPr id="3348060" name="Option Button 1628" hidden="1">
              <a:extLst>
                <a:ext uri="{63B3BB69-23CF-44E3-9099-C40C66FF867C}">
                  <a14:compatExt spid="_x0000_s3348060"/>
                </a:ext>
                <a:ext uri="{FF2B5EF4-FFF2-40B4-BE49-F238E27FC236}">
                  <a16:creationId xmlns:a16="http://schemas.microsoft.com/office/drawing/2014/main" id="{00000000-0008-0000-0300-00005C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161</xdr:row>
          <xdr:rowOff>7620</xdr:rowOff>
        </xdr:from>
        <xdr:to>
          <xdr:col>6</xdr:col>
          <xdr:colOff>716280</xdr:colOff>
          <xdr:row>162</xdr:row>
          <xdr:rowOff>0</xdr:rowOff>
        </xdr:to>
        <xdr:sp macro="" textlink="">
          <xdr:nvSpPr>
            <xdr:cNvPr id="3348061" name="Option Button 1629" hidden="1">
              <a:extLst>
                <a:ext uri="{63B3BB69-23CF-44E3-9099-C40C66FF867C}">
                  <a14:compatExt spid="_x0000_s3348061"/>
                </a:ext>
                <a:ext uri="{FF2B5EF4-FFF2-40B4-BE49-F238E27FC236}">
                  <a16:creationId xmlns:a16="http://schemas.microsoft.com/office/drawing/2014/main" id="{00000000-0008-0000-0300-00005D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1143000</xdr:colOff>
          <xdr:row>163</xdr:row>
          <xdr:rowOff>7620</xdr:rowOff>
        </xdr:to>
        <xdr:sp macro="" textlink="">
          <xdr:nvSpPr>
            <xdr:cNvPr id="3348062" name="Group Box 1630" hidden="1">
              <a:extLst>
                <a:ext uri="{63B3BB69-23CF-44E3-9099-C40C66FF867C}">
                  <a14:compatExt spid="_x0000_s3348062"/>
                </a:ext>
                <a:ext uri="{FF2B5EF4-FFF2-40B4-BE49-F238E27FC236}">
                  <a16:creationId xmlns:a16="http://schemas.microsoft.com/office/drawing/2014/main" id="{00000000-0008-0000-0300-00005E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162</xdr:row>
          <xdr:rowOff>7620</xdr:rowOff>
        </xdr:from>
        <xdr:to>
          <xdr:col>5</xdr:col>
          <xdr:colOff>731520</xdr:colOff>
          <xdr:row>162</xdr:row>
          <xdr:rowOff>220980</xdr:rowOff>
        </xdr:to>
        <xdr:sp macro="" textlink="">
          <xdr:nvSpPr>
            <xdr:cNvPr id="3348063" name="Option Button 1631" hidden="1">
              <a:extLst>
                <a:ext uri="{63B3BB69-23CF-44E3-9099-C40C66FF867C}">
                  <a14:compatExt spid="_x0000_s3348063"/>
                </a:ext>
                <a:ext uri="{FF2B5EF4-FFF2-40B4-BE49-F238E27FC236}">
                  <a16:creationId xmlns:a16="http://schemas.microsoft.com/office/drawing/2014/main" id="{00000000-0008-0000-0300-00005F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162</xdr:row>
          <xdr:rowOff>7620</xdr:rowOff>
        </xdr:from>
        <xdr:to>
          <xdr:col>6</xdr:col>
          <xdr:colOff>716280</xdr:colOff>
          <xdr:row>163</xdr:row>
          <xdr:rowOff>0</xdr:rowOff>
        </xdr:to>
        <xdr:sp macro="" textlink="">
          <xdr:nvSpPr>
            <xdr:cNvPr id="3348064" name="Option Button 1632" hidden="1">
              <a:extLst>
                <a:ext uri="{63B3BB69-23CF-44E3-9099-C40C66FF867C}">
                  <a14:compatExt spid="_x0000_s3348064"/>
                </a:ext>
                <a:ext uri="{FF2B5EF4-FFF2-40B4-BE49-F238E27FC236}">
                  <a16:creationId xmlns:a16="http://schemas.microsoft.com/office/drawing/2014/main" id="{00000000-0008-0000-0300-000060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1143000</xdr:colOff>
          <xdr:row>164</xdr:row>
          <xdr:rowOff>7620</xdr:rowOff>
        </xdr:to>
        <xdr:sp macro="" textlink="">
          <xdr:nvSpPr>
            <xdr:cNvPr id="3348065" name="Group Box 1633" hidden="1">
              <a:extLst>
                <a:ext uri="{63B3BB69-23CF-44E3-9099-C40C66FF867C}">
                  <a14:compatExt spid="_x0000_s3348065"/>
                </a:ext>
                <a:ext uri="{FF2B5EF4-FFF2-40B4-BE49-F238E27FC236}">
                  <a16:creationId xmlns:a16="http://schemas.microsoft.com/office/drawing/2014/main" id="{00000000-0008-0000-0300-000061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163</xdr:row>
          <xdr:rowOff>7620</xdr:rowOff>
        </xdr:from>
        <xdr:to>
          <xdr:col>5</xdr:col>
          <xdr:colOff>731520</xdr:colOff>
          <xdr:row>163</xdr:row>
          <xdr:rowOff>220980</xdr:rowOff>
        </xdr:to>
        <xdr:sp macro="" textlink="">
          <xdr:nvSpPr>
            <xdr:cNvPr id="3348066" name="Option Button 1634" hidden="1">
              <a:extLst>
                <a:ext uri="{63B3BB69-23CF-44E3-9099-C40C66FF867C}">
                  <a14:compatExt spid="_x0000_s3348066"/>
                </a:ext>
                <a:ext uri="{FF2B5EF4-FFF2-40B4-BE49-F238E27FC236}">
                  <a16:creationId xmlns:a16="http://schemas.microsoft.com/office/drawing/2014/main" id="{00000000-0008-0000-0300-000062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163</xdr:row>
          <xdr:rowOff>7620</xdr:rowOff>
        </xdr:from>
        <xdr:to>
          <xdr:col>6</xdr:col>
          <xdr:colOff>716280</xdr:colOff>
          <xdr:row>164</xdr:row>
          <xdr:rowOff>0</xdr:rowOff>
        </xdr:to>
        <xdr:sp macro="" textlink="">
          <xdr:nvSpPr>
            <xdr:cNvPr id="3348067" name="Option Button 1635" hidden="1">
              <a:extLst>
                <a:ext uri="{63B3BB69-23CF-44E3-9099-C40C66FF867C}">
                  <a14:compatExt spid="_x0000_s3348067"/>
                </a:ext>
                <a:ext uri="{FF2B5EF4-FFF2-40B4-BE49-F238E27FC236}">
                  <a16:creationId xmlns:a16="http://schemas.microsoft.com/office/drawing/2014/main" id="{00000000-0008-0000-0300-000063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1143000</xdr:colOff>
          <xdr:row>165</xdr:row>
          <xdr:rowOff>7620</xdr:rowOff>
        </xdr:to>
        <xdr:sp macro="" textlink="">
          <xdr:nvSpPr>
            <xdr:cNvPr id="3348068" name="Group Box 1636" hidden="1">
              <a:extLst>
                <a:ext uri="{63B3BB69-23CF-44E3-9099-C40C66FF867C}">
                  <a14:compatExt spid="_x0000_s3348068"/>
                </a:ext>
                <a:ext uri="{FF2B5EF4-FFF2-40B4-BE49-F238E27FC236}">
                  <a16:creationId xmlns:a16="http://schemas.microsoft.com/office/drawing/2014/main" id="{00000000-0008-0000-0300-000064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164</xdr:row>
          <xdr:rowOff>7620</xdr:rowOff>
        </xdr:from>
        <xdr:to>
          <xdr:col>5</xdr:col>
          <xdr:colOff>731520</xdr:colOff>
          <xdr:row>164</xdr:row>
          <xdr:rowOff>220980</xdr:rowOff>
        </xdr:to>
        <xdr:sp macro="" textlink="">
          <xdr:nvSpPr>
            <xdr:cNvPr id="3348069" name="Option Button 1637" hidden="1">
              <a:extLst>
                <a:ext uri="{63B3BB69-23CF-44E3-9099-C40C66FF867C}">
                  <a14:compatExt spid="_x0000_s3348069"/>
                </a:ext>
                <a:ext uri="{FF2B5EF4-FFF2-40B4-BE49-F238E27FC236}">
                  <a16:creationId xmlns:a16="http://schemas.microsoft.com/office/drawing/2014/main" id="{00000000-0008-0000-0300-000065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164</xdr:row>
          <xdr:rowOff>7620</xdr:rowOff>
        </xdr:from>
        <xdr:to>
          <xdr:col>6</xdr:col>
          <xdr:colOff>716280</xdr:colOff>
          <xdr:row>165</xdr:row>
          <xdr:rowOff>0</xdr:rowOff>
        </xdr:to>
        <xdr:sp macro="" textlink="">
          <xdr:nvSpPr>
            <xdr:cNvPr id="3348070" name="Option Button 1638" hidden="1">
              <a:extLst>
                <a:ext uri="{63B3BB69-23CF-44E3-9099-C40C66FF867C}">
                  <a14:compatExt spid="_x0000_s3348070"/>
                </a:ext>
                <a:ext uri="{FF2B5EF4-FFF2-40B4-BE49-F238E27FC236}">
                  <a16:creationId xmlns:a16="http://schemas.microsoft.com/office/drawing/2014/main" id="{00000000-0008-0000-0300-000066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1143000</xdr:colOff>
          <xdr:row>166</xdr:row>
          <xdr:rowOff>0</xdr:rowOff>
        </xdr:to>
        <xdr:sp macro="" textlink="">
          <xdr:nvSpPr>
            <xdr:cNvPr id="3348071" name="Group Box 1639" hidden="1">
              <a:extLst>
                <a:ext uri="{63B3BB69-23CF-44E3-9099-C40C66FF867C}">
                  <a14:compatExt spid="_x0000_s3348071"/>
                </a:ext>
                <a:ext uri="{FF2B5EF4-FFF2-40B4-BE49-F238E27FC236}">
                  <a16:creationId xmlns:a16="http://schemas.microsoft.com/office/drawing/2014/main" id="{00000000-0008-0000-0300-000067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165</xdr:row>
          <xdr:rowOff>7620</xdr:rowOff>
        </xdr:from>
        <xdr:to>
          <xdr:col>5</xdr:col>
          <xdr:colOff>731520</xdr:colOff>
          <xdr:row>165</xdr:row>
          <xdr:rowOff>220980</xdr:rowOff>
        </xdr:to>
        <xdr:sp macro="" textlink="">
          <xdr:nvSpPr>
            <xdr:cNvPr id="3348072" name="Option Button 1640" hidden="1">
              <a:extLst>
                <a:ext uri="{63B3BB69-23CF-44E3-9099-C40C66FF867C}">
                  <a14:compatExt spid="_x0000_s3348072"/>
                </a:ext>
                <a:ext uri="{FF2B5EF4-FFF2-40B4-BE49-F238E27FC236}">
                  <a16:creationId xmlns:a16="http://schemas.microsoft.com/office/drawing/2014/main" id="{00000000-0008-0000-0300-000068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165</xdr:row>
          <xdr:rowOff>7620</xdr:rowOff>
        </xdr:from>
        <xdr:to>
          <xdr:col>6</xdr:col>
          <xdr:colOff>716280</xdr:colOff>
          <xdr:row>165</xdr:row>
          <xdr:rowOff>266700</xdr:rowOff>
        </xdr:to>
        <xdr:sp macro="" textlink="">
          <xdr:nvSpPr>
            <xdr:cNvPr id="3348073" name="Option Button 1641" hidden="1">
              <a:extLst>
                <a:ext uri="{63B3BB69-23CF-44E3-9099-C40C66FF867C}">
                  <a14:compatExt spid="_x0000_s3348073"/>
                </a:ext>
                <a:ext uri="{FF2B5EF4-FFF2-40B4-BE49-F238E27FC236}">
                  <a16:creationId xmlns:a16="http://schemas.microsoft.com/office/drawing/2014/main" id="{00000000-0008-0000-0300-000069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342989" name="Group Box 2253" hidden="1">
              <a:extLst>
                <a:ext uri="{63B3BB69-23CF-44E3-9099-C40C66FF867C}">
                  <a14:compatExt spid="_x0000_s4342989"/>
                </a:ext>
                <a:ext uri="{FF2B5EF4-FFF2-40B4-BE49-F238E27FC236}">
                  <a16:creationId xmlns:a16="http://schemas.microsoft.com/office/drawing/2014/main" id="{00000000-0008-0000-0300-0000CD444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171</xdr:row>
          <xdr:rowOff>106680</xdr:rowOff>
        </xdr:from>
        <xdr:to>
          <xdr:col>5</xdr:col>
          <xdr:colOff>754380</xdr:colOff>
          <xdr:row>171</xdr:row>
          <xdr:rowOff>335280</xdr:rowOff>
        </xdr:to>
        <xdr:sp macro="" textlink="">
          <xdr:nvSpPr>
            <xdr:cNvPr id="4342990" name="Option Button 2254" hidden="1">
              <a:extLst>
                <a:ext uri="{63B3BB69-23CF-44E3-9099-C40C66FF867C}">
                  <a14:compatExt spid="_x0000_s4342990"/>
                </a:ext>
                <a:ext uri="{FF2B5EF4-FFF2-40B4-BE49-F238E27FC236}">
                  <a16:creationId xmlns:a16="http://schemas.microsoft.com/office/drawing/2014/main" id="{00000000-0008-0000-0300-0000CE44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171</xdr:row>
          <xdr:rowOff>106680</xdr:rowOff>
        </xdr:from>
        <xdr:to>
          <xdr:col>6</xdr:col>
          <xdr:colOff>754380</xdr:colOff>
          <xdr:row>171</xdr:row>
          <xdr:rowOff>335280</xdr:rowOff>
        </xdr:to>
        <xdr:sp macro="" textlink="">
          <xdr:nvSpPr>
            <xdr:cNvPr id="4342991" name="Option Button 2255" hidden="1">
              <a:extLst>
                <a:ext uri="{63B3BB69-23CF-44E3-9099-C40C66FF867C}">
                  <a14:compatExt spid="_x0000_s4342991"/>
                </a:ext>
                <a:ext uri="{FF2B5EF4-FFF2-40B4-BE49-F238E27FC236}">
                  <a16:creationId xmlns:a16="http://schemas.microsoft.com/office/drawing/2014/main" id="{00000000-0008-0000-0300-0000CF44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2541</xdr:colOff>
      <xdr:row>0</xdr:row>
      <xdr:rowOff>113029</xdr:rowOff>
    </xdr:from>
    <xdr:to>
      <xdr:col>5</xdr:col>
      <xdr:colOff>243676</xdr:colOff>
      <xdr:row>0</xdr:row>
      <xdr:rowOff>460078</xdr:rowOff>
    </xdr:to>
    <xdr:sp macro="" textlink="">
      <xdr:nvSpPr>
        <xdr:cNvPr id="2" name="Testo 1">
          <a:extLst>
            <a:ext uri="{FF2B5EF4-FFF2-40B4-BE49-F238E27FC236}">
              <a16:creationId xmlns:a16="http://schemas.microsoft.com/office/drawing/2014/main" id="{00000000-0008-0000-0400-000002000000}"/>
            </a:ext>
          </a:extLst>
        </xdr:cNvPr>
        <xdr:cNvSpPr>
          <a:spLocks noChangeArrowheads="1"/>
        </xdr:cNvSpPr>
      </xdr:nvSpPr>
      <xdr:spPr bwMode="auto">
        <a:xfrm>
          <a:off x="375286" y="104774"/>
          <a:ext cx="5851525" cy="36389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1A_CONV</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2582529" name="Group Box 1" hidden="1">
              <a:extLst>
                <a:ext uri="{63B3BB69-23CF-44E3-9099-C40C66FF867C}">
                  <a14:compatExt spid="_x0000_s2582529"/>
                </a:ext>
                <a:ext uri="{FF2B5EF4-FFF2-40B4-BE49-F238E27FC236}">
                  <a16:creationId xmlns:a16="http://schemas.microsoft.com/office/drawing/2014/main" id="{00000000-0008-0000-0400-00000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6</xdr:row>
          <xdr:rowOff>68580</xdr:rowOff>
        </xdr:from>
        <xdr:to>
          <xdr:col>5</xdr:col>
          <xdr:colOff>762000</xdr:colOff>
          <xdr:row>6</xdr:row>
          <xdr:rowOff>297180</xdr:rowOff>
        </xdr:to>
        <xdr:sp macro="" textlink="">
          <xdr:nvSpPr>
            <xdr:cNvPr id="2582530" name="Option Button 2" hidden="1">
              <a:extLst>
                <a:ext uri="{63B3BB69-23CF-44E3-9099-C40C66FF867C}">
                  <a14:compatExt spid="_x0000_s2582530"/>
                </a:ext>
                <a:ext uri="{FF2B5EF4-FFF2-40B4-BE49-F238E27FC236}">
                  <a16:creationId xmlns:a16="http://schemas.microsoft.com/office/drawing/2014/main" id="{00000000-0008-0000-0400-00000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6</xdr:row>
          <xdr:rowOff>68580</xdr:rowOff>
        </xdr:from>
        <xdr:to>
          <xdr:col>6</xdr:col>
          <xdr:colOff>693420</xdr:colOff>
          <xdr:row>6</xdr:row>
          <xdr:rowOff>297180</xdr:rowOff>
        </xdr:to>
        <xdr:sp macro="" textlink="">
          <xdr:nvSpPr>
            <xdr:cNvPr id="2582531" name="Option Button 3" hidden="1">
              <a:extLst>
                <a:ext uri="{63B3BB69-23CF-44E3-9099-C40C66FF867C}">
                  <a14:compatExt spid="_x0000_s2582531"/>
                </a:ext>
                <a:ext uri="{FF2B5EF4-FFF2-40B4-BE49-F238E27FC236}">
                  <a16:creationId xmlns:a16="http://schemas.microsoft.com/office/drawing/2014/main" id="{00000000-0008-0000-0400-00000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2582532" name="Group Box 4" hidden="1">
              <a:extLst>
                <a:ext uri="{63B3BB69-23CF-44E3-9099-C40C66FF867C}">
                  <a14:compatExt spid="_x0000_s2582532"/>
                </a:ext>
                <a:ext uri="{FF2B5EF4-FFF2-40B4-BE49-F238E27FC236}">
                  <a16:creationId xmlns:a16="http://schemas.microsoft.com/office/drawing/2014/main" id="{00000000-0008-0000-0400-00000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12</xdr:row>
          <xdr:rowOff>144780</xdr:rowOff>
        </xdr:from>
        <xdr:to>
          <xdr:col>5</xdr:col>
          <xdr:colOff>723900</xdr:colOff>
          <xdr:row>12</xdr:row>
          <xdr:rowOff>350520</xdr:rowOff>
        </xdr:to>
        <xdr:sp macro="" textlink="">
          <xdr:nvSpPr>
            <xdr:cNvPr id="2582533" name="Option Button 5" hidden="1">
              <a:extLst>
                <a:ext uri="{63B3BB69-23CF-44E3-9099-C40C66FF867C}">
                  <a14:compatExt spid="_x0000_s2582533"/>
                </a:ext>
                <a:ext uri="{FF2B5EF4-FFF2-40B4-BE49-F238E27FC236}">
                  <a16:creationId xmlns:a16="http://schemas.microsoft.com/office/drawing/2014/main" id="{00000000-0008-0000-0400-00000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12</xdr:row>
          <xdr:rowOff>144780</xdr:rowOff>
        </xdr:from>
        <xdr:to>
          <xdr:col>6</xdr:col>
          <xdr:colOff>693420</xdr:colOff>
          <xdr:row>12</xdr:row>
          <xdr:rowOff>350520</xdr:rowOff>
        </xdr:to>
        <xdr:sp macro="" textlink="">
          <xdr:nvSpPr>
            <xdr:cNvPr id="2582534" name="Option Button 6" hidden="1">
              <a:extLst>
                <a:ext uri="{63B3BB69-23CF-44E3-9099-C40C66FF867C}">
                  <a14:compatExt spid="_x0000_s2582534"/>
                </a:ext>
                <a:ext uri="{FF2B5EF4-FFF2-40B4-BE49-F238E27FC236}">
                  <a16:creationId xmlns:a16="http://schemas.microsoft.com/office/drawing/2014/main" id="{00000000-0008-0000-0400-00000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2582535" name="Group Box 7" hidden="1">
              <a:extLst>
                <a:ext uri="{63B3BB69-23CF-44E3-9099-C40C66FF867C}">
                  <a14:compatExt spid="_x0000_s2582535"/>
                </a:ext>
                <a:ext uri="{FF2B5EF4-FFF2-40B4-BE49-F238E27FC236}">
                  <a16:creationId xmlns:a16="http://schemas.microsoft.com/office/drawing/2014/main" id="{00000000-0008-0000-0400-00000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14</xdr:row>
          <xdr:rowOff>76200</xdr:rowOff>
        </xdr:from>
        <xdr:to>
          <xdr:col>5</xdr:col>
          <xdr:colOff>754380</xdr:colOff>
          <xdr:row>15</xdr:row>
          <xdr:rowOff>0</xdr:rowOff>
        </xdr:to>
        <xdr:sp macro="" textlink="">
          <xdr:nvSpPr>
            <xdr:cNvPr id="2582536" name="Option Button 8" hidden="1">
              <a:extLst>
                <a:ext uri="{63B3BB69-23CF-44E3-9099-C40C66FF867C}">
                  <a14:compatExt spid="_x0000_s2582536"/>
                </a:ext>
                <a:ext uri="{FF2B5EF4-FFF2-40B4-BE49-F238E27FC236}">
                  <a16:creationId xmlns:a16="http://schemas.microsoft.com/office/drawing/2014/main" id="{00000000-0008-0000-0400-00000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14</xdr:row>
          <xdr:rowOff>114300</xdr:rowOff>
        </xdr:from>
        <xdr:to>
          <xdr:col>6</xdr:col>
          <xdr:colOff>716280</xdr:colOff>
          <xdr:row>15</xdr:row>
          <xdr:rowOff>0</xdr:rowOff>
        </xdr:to>
        <xdr:sp macro="" textlink="">
          <xdr:nvSpPr>
            <xdr:cNvPr id="2582537" name="Option Button 9" hidden="1">
              <a:extLst>
                <a:ext uri="{63B3BB69-23CF-44E3-9099-C40C66FF867C}">
                  <a14:compatExt spid="_x0000_s2582537"/>
                </a:ext>
                <a:ext uri="{FF2B5EF4-FFF2-40B4-BE49-F238E27FC236}">
                  <a16:creationId xmlns:a16="http://schemas.microsoft.com/office/drawing/2014/main" id="{00000000-0008-0000-0400-00000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2582538" name="Group Box 10" hidden="1">
              <a:extLst>
                <a:ext uri="{63B3BB69-23CF-44E3-9099-C40C66FF867C}">
                  <a14:compatExt spid="_x0000_s2582538"/>
                </a:ext>
                <a:ext uri="{FF2B5EF4-FFF2-40B4-BE49-F238E27FC236}">
                  <a16:creationId xmlns:a16="http://schemas.microsoft.com/office/drawing/2014/main" id="{00000000-0008-0000-0400-00000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16</xdr:row>
          <xdr:rowOff>106680</xdr:rowOff>
        </xdr:from>
        <xdr:to>
          <xdr:col>5</xdr:col>
          <xdr:colOff>792480</xdr:colOff>
          <xdr:row>17</xdr:row>
          <xdr:rowOff>0</xdr:rowOff>
        </xdr:to>
        <xdr:sp macro="" textlink="">
          <xdr:nvSpPr>
            <xdr:cNvPr id="2582539" name="Option Button 11" hidden="1">
              <a:extLst>
                <a:ext uri="{63B3BB69-23CF-44E3-9099-C40C66FF867C}">
                  <a14:compatExt spid="_x0000_s2582539"/>
                </a:ext>
                <a:ext uri="{FF2B5EF4-FFF2-40B4-BE49-F238E27FC236}">
                  <a16:creationId xmlns:a16="http://schemas.microsoft.com/office/drawing/2014/main" id="{00000000-0008-0000-0400-00000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83820</xdr:rowOff>
        </xdr:from>
        <xdr:to>
          <xdr:col>6</xdr:col>
          <xdr:colOff>754380</xdr:colOff>
          <xdr:row>17</xdr:row>
          <xdr:rowOff>0</xdr:rowOff>
        </xdr:to>
        <xdr:sp macro="" textlink="">
          <xdr:nvSpPr>
            <xdr:cNvPr id="2582540" name="Option Button 12" hidden="1">
              <a:extLst>
                <a:ext uri="{63B3BB69-23CF-44E3-9099-C40C66FF867C}">
                  <a14:compatExt spid="_x0000_s2582540"/>
                </a:ext>
                <a:ext uri="{FF2B5EF4-FFF2-40B4-BE49-F238E27FC236}">
                  <a16:creationId xmlns:a16="http://schemas.microsoft.com/office/drawing/2014/main" id="{00000000-0008-0000-0400-00000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2582541" name="Group Box 13" hidden="1">
              <a:extLst>
                <a:ext uri="{63B3BB69-23CF-44E3-9099-C40C66FF867C}">
                  <a14:compatExt spid="_x0000_s2582541"/>
                </a:ext>
                <a:ext uri="{FF2B5EF4-FFF2-40B4-BE49-F238E27FC236}">
                  <a16:creationId xmlns:a16="http://schemas.microsoft.com/office/drawing/2014/main" id="{00000000-0008-0000-0400-00000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106680</xdr:rowOff>
        </xdr:from>
        <xdr:to>
          <xdr:col>5</xdr:col>
          <xdr:colOff>830580</xdr:colOff>
          <xdr:row>18</xdr:row>
          <xdr:rowOff>335280</xdr:rowOff>
        </xdr:to>
        <xdr:sp macro="" textlink="">
          <xdr:nvSpPr>
            <xdr:cNvPr id="2582542" name="Option Button 14" hidden="1">
              <a:extLst>
                <a:ext uri="{63B3BB69-23CF-44E3-9099-C40C66FF867C}">
                  <a14:compatExt spid="_x0000_s2582542"/>
                </a:ext>
                <a:ext uri="{FF2B5EF4-FFF2-40B4-BE49-F238E27FC236}">
                  <a16:creationId xmlns:a16="http://schemas.microsoft.com/office/drawing/2014/main" id="{00000000-0008-0000-0400-00000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18</xdr:row>
          <xdr:rowOff>83820</xdr:rowOff>
        </xdr:from>
        <xdr:to>
          <xdr:col>6</xdr:col>
          <xdr:colOff>754380</xdr:colOff>
          <xdr:row>19</xdr:row>
          <xdr:rowOff>0</xdr:rowOff>
        </xdr:to>
        <xdr:sp macro="" textlink="">
          <xdr:nvSpPr>
            <xdr:cNvPr id="2582543" name="Option Button 15" hidden="1">
              <a:extLst>
                <a:ext uri="{63B3BB69-23CF-44E3-9099-C40C66FF867C}">
                  <a14:compatExt spid="_x0000_s2582543"/>
                </a:ext>
                <a:ext uri="{FF2B5EF4-FFF2-40B4-BE49-F238E27FC236}">
                  <a16:creationId xmlns:a16="http://schemas.microsoft.com/office/drawing/2014/main" id="{00000000-0008-0000-0400-00000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2582544" name="Group Box 16" hidden="1">
              <a:extLst>
                <a:ext uri="{63B3BB69-23CF-44E3-9099-C40C66FF867C}">
                  <a14:compatExt spid="_x0000_s2582544"/>
                </a:ext>
                <a:ext uri="{FF2B5EF4-FFF2-40B4-BE49-F238E27FC236}">
                  <a16:creationId xmlns:a16="http://schemas.microsoft.com/office/drawing/2014/main" id="{00000000-0008-0000-0400-00001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20</xdr:row>
          <xdr:rowOff>83820</xdr:rowOff>
        </xdr:from>
        <xdr:to>
          <xdr:col>5</xdr:col>
          <xdr:colOff>807720</xdr:colOff>
          <xdr:row>21</xdr:row>
          <xdr:rowOff>0</xdr:rowOff>
        </xdr:to>
        <xdr:sp macro="" textlink="">
          <xdr:nvSpPr>
            <xdr:cNvPr id="2582545" name="Option Button 17" hidden="1">
              <a:extLst>
                <a:ext uri="{63B3BB69-23CF-44E3-9099-C40C66FF867C}">
                  <a14:compatExt spid="_x0000_s2582545"/>
                </a:ext>
                <a:ext uri="{FF2B5EF4-FFF2-40B4-BE49-F238E27FC236}">
                  <a16:creationId xmlns:a16="http://schemas.microsoft.com/office/drawing/2014/main" id="{00000000-0008-0000-0400-00001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20</xdr:row>
          <xdr:rowOff>83820</xdr:rowOff>
        </xdr:from>
        <xdr:to>
          <xdr:col>6</xdr:col>
          <xdr:colOff>754380</xdr:colOff>
          <xdr:row>21</xdr:row>
          <xdr:rowOff>0</xdr:rowOff>
        </xdr:to>
        <xdr:sp macro="" textlink="">
          <xdr:nvSpPr>
            <xdr:cNvPr id="2582546" name="Option Button 18" hidden="1">
              <a:extLst>
                <a:ext uri="{63B3BB69-23CF-44E3-9099-C40C66FF867C}">
                  <a14:compatExt spid="_x0000_s2582546"/>
                </a:ext>
                <a:ext uri="{FF2B5EF4-FFF2-40B4-BE49-F238E27FC236}">
                  <a16:creationId xmlns:a16="http://schemas.microsoft.com/office/drawing/2014/main" id="{00000000-0008-0000-0400-00001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2582547" name="Group Box 19" hidden="1">
              <a:extLst>
                <a:ext uri="{63B3BB69-23CF-44E3-9099-C40C66FF867C}">
                  <a14:compatExt spid="_x0000_s2582547"/>
                </a:ext>
                <a:ext uri="{FF2B5EF4-FFF2-40B4-BE49-F238E27FC236}">
                  <a16:creationId xmlns:a16="http://schemas.microsoft.com/office/drawing/2014/main" id="{00000000-0008-0000-0400-00001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22</xdr:row>
          <xdr:rowOff>68580</xdr:rowOff>
        </xdr:from>
        <xdr:to>
          <xdr:col>5</xdr:col>
          <xdr:colOff>807720</xdr:colOff>
          <xdr:row>23</xdr:row>
          <xdr:rowOff>0</xdr:rowOff>
        </xdr:to>
        <xdr:sp macro="" textlink="">
          <xdr:nvSpPr>
            <xdr:cNvPr id="2582548" name="Option Button 20" hidden="1">
              <a:extLst>
                <a:ext uri="{63B3BB69-23CF-44E3-9099-C40C66FF867C}">
                  <a14:compatExt spid="_x0000_s2582548"/>
                </a:ext>
                <a:ext uri="{FF2B5EF4-FFF2-40B4-BE49-F238E27FC236}">
                  <a16:creationId xmlns:a16="http://schemas.microsoft.com/office/drawing/2014/main" id="{00000000-0008-0000-0400-00001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22</xdr:row>
          <xdr:rowOff>76200</xdr:rowOff>
        </xdr:from>
        <xdr:to>
          <xdr:col>6</xdr:col>
          <xdr:colOff>754380</xdr:colOff>
          <xdr:row>23</xdr:row>
          <xdr:rowOff>0</xdr:rowOff>
        </xdr:to>
        <xdr:sp macro="" textlink="">
          <xdr:nvSpPr>
            <xdr:cNvPr id="2582549" name="Option Button 21" hidden="1">
              <a:extLst>
                <a:ext uri="{63B3BB69-23CF-44E3-9099-C40C66FF867C}">
                  <a14:compatExt spid="_x0000_s2582549"/>
                </a:ext>
                <a:ext uri="{FF2B5EF4-FFF2-40B4-BE49-F238E27FC236}">
                  <a16:creationId xmlns:a16="http://schemas.microsoft.com/office/drawing/2014/main" id="{00000000-0008-0000-0400-00001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2582550" name="Group Box 22" hidden="1">
              <a:extLst>
                <a:ext uri="{63B3BB69-23CF-44E3-9099-C40C66FF867C}">
                  <a14:compatExt spid="_x0000_s2582550"/>
                </a:ext>
                <a:ext uri="{FF2B5EF4-FFF2-40B4-BE49-F238E27FC236}">
                  <a16:creationId xmlns:a16="http://schemas.microsoft.com/office/drawing/2014/main" id="{00000000-0008-0000-0400-00001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24</xdr:row>
          <xdr:rowOff>106680</xdr:rowOff>
        </xdr:from>
        <xdr:to>
          <xdr:col>5</xdr:col>
          <xdr:colOff>792480</xdr:colOff>
          <xdr:row>25</xdr:row>
          <xdr:rowOff>0</xdr:rowOff>
        </xdr:to>
        <xdr:sp macro="" textlink="">
          <xdr:nvSpPr>
            <xdr:cNvPr id="2582551" name="Option Button 23" hidden="1">
              <a:extLst>
                <a:ext uri="{63B3BB69-23CF-44E3-9099-C40C66FF867C}">
                  <a14:compatExt spid="_x0000_s2582551"/>
                </a:ext>
                <a:ext uri="{FF2B5EF4-FFF2-40B4-BE49-F238E27FC236}">
                  <a16:creationId xmlns:a16="http://schemas.microsoft.com/office/drawing/2014/main" id="{00000000-0008-0000-0400-00001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24</xdr:row>
          <xdr:rowOff>114300</xdr:rowOff>
        </xdr:from>
        <xdr:to>
          <xdr:col>6</xdr:col>
          <xdr:colOff>754380</xdr:colOff>
          <xdr:row>25</xdr:row>
          <xdr:rowOff>0</xdr:rowOff>
        </xdr:to>
        <xdr:sp macro="" textlink="">
          <xdr:nvSpPr>
            <xdr:cNvPr id="2582552" name="Option Button 24" hidden="1">
              <a:extLst>
                <a:ext uri="{63B3BB69-23CF-44E3-9099-C40C66FF867C}">
                  <a14:compatExt spid="_x0000_s2582552"/>
                </a:ext>
                <a:ext uri="{FF2B5EF4-FFF2-40B4-BE49-F238E27FC236}">
                  <a16:creationId xmlns:a16="http://schemas.microsoft.com/office/drawing/2014/main" id="{00000000-0008-0000-0400-00001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2582553" name="Group Box 25" hidden="1">
              <a:extLst>
                <a:ext uri="{63B3BB69-23CF-44E3-9099-C40C66FF867C}">
                  <a14:compatExt spid="_x0000_s2582553"/>
                </a:ext>
                <a:ext uri="{FF2B5EF4-FFF2-40B4-BE49-F238E27FC236}">
                  <a16:creationId xmlns:a16="http://schemas.microsoft.com/office/drawing/2014/main" id="{00000000-0008-0000-0400-00001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26</xdr:row>
          <xdr:rowOff>83820</xdr:rowOff>
        </xdr:from>
        <xdr:to>
          <xdr:col>5</xdr:col>
          <xdr:colOff>792480</xdr:colOff>
          <xdr:row>27</xdr:row>
          <xdr:rowOff>0</xdr:rowOff>
        </xdr:to>
        <xdr:sp macro="" textlink="">
          <xdr:nvSpPr>
            <xdr:cNvPr id="2582554" name="Option Button 26" hidden="1">
              <a:extLst>
                <a:ext uri="{63B3BB69-23CF-44E3-9099-C40C66FF867C}">
                  <a14:compatExt spid="_x0000_s2582554"/>
                </a:ext>
                <a:ext uri="{FF2B5EF4-FFF2-40B4-BE49-F238E27FC236}">
                  <a16:creationId xmlns:a16="http://schemas.microsoft.com/office/drawing/2014/main" id="{00000000-0008-0000-0400-00001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26</xdr:row>
          <xdr:rowOff>106680</xdr:rowOff>
        </xdr:from>
        <xdr:to>
          <xdr:col>6</xdr:col>
          <xdr:colOff>792480</xdr:colOff>
          <xdr:row>27</xdr:row>
          <xdr:rowOff>0</xdr:rowOff>
        </xdr:to>
        <xdr:sp macro="" textlink="">
          <xdr:nvSpPr>
            <xdr:cNvPr id="2582555" name="Option Button 27" hidden="1">
              <a:extLst>
                <a:ext uri="{63B3BB69-23CF-44E3-9099-C40C66FF867C}">
                  <a14:compatExt spid="_x0000_s2582555"/>
                </a:ext>
                <a:ext uri="{FF2B5EF4-FFF2-40B4-BE49-F238E27FC236}">
                  <a16:creationId xmlns:a16="http://schemas.microsoft.com/office/drawing/2014/main" id="{00000000-0008-0000-0400-00001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2582556" name="Group Box 28" hidden="1">
              <a:extLst>
                <a:ext uri="{63B3BB69-23CF-44E3-9099-C40C66FF867C}">
                  <a14:compatExt spid="_x0000_s2582556"/>
                </a:ext>
                <a:ext uri="{FF2B5EF4-FFF2-40B4-BE49-F238E27FC236}">
                  <a16:creationId xmlns:a16="http://schemas.microsoft.com/office/drawing/2014/main" id="{00000000-0008-0000-0400-00001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28</xdr:row>
          <xdr:rowOff>83820</xdr:rowOff>
        </xdr:from>
        <xdr:to>
          <xdr:col>5</xdr:col>
          <xdr:colOff>792480</xdr:colOff>
          <xdr:row>29</xdr:row>
          <xdr:rowOff>0</xdr:rowOff>
        </xdr:to>
        <xdr:sp macro="" textlink="">
          <xdr:nvSpPr>
            <xdr:cNvPr id="2582557" name="Option Button 29" hidden="1">
              <a:extLst>
                <a:ext uri="{63B3BB69-23CF-44E3-9099-C40C66FF867C}">
                  <a14:compatExt spid="_x0000_s2582557"/>
                </a:ext>
                <a:ext uri="{FF2B5EF4-FFF2-40B4-BE49-F238E27FC236}">
                  <a16:creationId xmlns:a16="http://schemas.microsoft.com/office/drawing/2014/main" id="{00000000-0008-0000-0400-00001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28</xdr:row>
          <xdr:rowOff>106680</xdr:rowOff>
        </xdr:from>
        <xdr:to>
          <xdr:col>6</xdr:col>
          <xdr:colOff>754380</xdr:colOff>
          <xdr:row>29</xdr:row>
          <xdr:rowOff>0</xdr:rowOff>
        </xdr:to>
        <xdr:sp macro="" textlink="">
          <xdr:nvSpPr>
            <xdr:cNvPr id="2582558" name="Option Button 30" hidden="1">
              <a:extLst>
                <a:ext uri="{63B3BB69-23CF-44E3-9099-C40C66FF867C}">
                  <a14:compatExt spid="_x0000_s2582558"/>
                </a:ext>
                <a:ext uri="{FF2B5EF4-FFF2-40B4-BE49-F238E27FC236}">
                  <a16:creationId xmlns:a16="http://schemas.microsoft.com/office/drawing/2014/main" id="{00000000-0008-0000-0400-00001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30</xdr:row>
          <xdr:rowOff>0</xdr:rowOff>
        </xdr:from>
        <xdr:to>
          <xdr:col>7</xdr:col>
          <xdr:colOff>0</xdr:colOff>
          <xdr:row>31</xdr:row>
          <xdr:rowOff>0</xdr:rowOff>
        </xdr:to>
        <xdr:sp macro="" textlink="">
          <xdr:nvSpPr>
            <xdr:cNvPr id="2582559" name="Group Box 31" hidden="1">
              <a:extLst>
                <a:ext uri="{63B3BB69-23CF-44E3-9099-C40C66FF867C}">
                  <a14:compatExt spid="_x0000_s2582559"/>
                </a:ext>
                <a:ext uri="{FF2B5EF4-FFF2-40B4-BE49-F238E27FC236}">
                  <a16:creationId xmlns:a16="http://schemas.microsoft.com/office/drawing/2014/main" id="{00000000-0008-0000-0400-00001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30</xdr:row>
          <xdr:rowOff>106680</xdr:rowOff>
        </xdr:from>
        <xdr:to>
          <xdr:col>5</xdr:col>
          <xdr:colOff>807720</xdr:colOff>
          <xdr:row>31</xdr:row>
          <xdr:rowOff>0</xdr:rowOff>
        </xdr:to>
        <xdr:sp macro="" textlink="">
          <xdr:nvSpPr>
            <xdr:cNvPr id="2582560" name="Option Button 32" hidden="1">
              <a:extLst>
                <a:ext uri="{63B3BB69-23CF-44E3-9099-C40C66FF867C}">
                  <a14:compatExt spid="_x0000_s2582560"/>
                </a:ext>
                <a:ext uri="{FF2B5EF4-FFF2-40B4-BE49-F238E27FC236}">
                  <a16:creationId xmlns:a16="http://schemas.microsoft.com/office/drawing/2014/main" id="{00000000-0008-0000-0400-00002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30</xdr:row>
          <xdr:rowOff>114300</xdr:rowOff>
        </xdr:from>
        <xdr:to>
          <xdr:col>6</xdr:col>
          <xdr:colOff>754380</xdr:colOff>
          <xdr:row>31</xdr:row>
          <xdr:rowOff>0</xdr:rowOff>
        </xdr:to>
        <xdr:sp macro="" textlink="">
          <xdr:nvSpPr>
            <xdr:cNvPr id="2582561" name="Option Button 33" hidden="1">
              <a:extLst>
                <a:ext uri="{63B3BB69-23CF-44E3-9099-C40C66FF867C}">
                  <a14:compatExt spid="_x0000_s2582561"/>
                </a:ext>
                <a:ext uri="{FF2B5EF4-FFF2-40B4-BE49-F238E27FC236}">
                  <a16:creationId xmlns:a16="http://schemas.microsoft.com/office/drawing/2014/main" id="{00000000-0008-0000-0400-00002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2582562" name="Group Box 34" hidden="1">
              <a:extLst>
                <a:ext uri="{63B3BB69-23CF-44E3-9099-C40C66FF867C}">
                  <a14:compatExt spid="_x0000_s2582562"/>
                </a:ext>
                <a:ext uri="{FF2B5EF4-FFF2-40B4-BE49-F238E27FC236}">
                  <a16:creationId xmlns:a16="http://schemas.microsoft.com/office/drawing/2014/main" id="{00000000-0008-0000-0400-00002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83820</xdr:rowOff>
        </xdr:from>
        <xdr:to>
          <xdr:col>5</xdr:col>
          <xdr:colOff>792480</xdr:colOff>
          <xdr:row>33</xdr:row>
          <xdr:rowOff>0</xdr:rowOff>
        </xdr:to>
        <xdr:sp macro="" textlink="">
          <xdr:nvSpPr>
            <xdr:cNvPr id="2582563" name="Option Button 35" hidden="1">
              <a:extLst>
                <a:ext uri="{63B3BB69-23CF-44E3-9099-C40C66FF867C}">
                  <a14:compatExt spid="_x0000_s2582563"/>
                </a:ext>
                <a:ext uri="{FF2B5EF4-FFF2-40B4-BE49-F238E27FC236}">
                  <a16:creationId xmlns:a16="http://schemas.microsoft.com/office/drawing/2014/main" id="{00000000-0008-0000-0400-00002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xdr:row>
          <xdr:rowOff>83820</xdr:rowOff>
        </xdr:from>
        <xdr:to>
          <xdr:col>6</xdr:col>
          <xdr:colOff>754380</xdr:colOff>
          <xdr:row>33</xdr:row>
          <xdr:rowOff>0</xdr:rowOff>
        </xdr:to>
        <xdr:sp macro="" textlink="">
          <xdr:nvSpPr>
            <xdr:cNvPr id="2582564" name="Option Button 36" hidden="1">
              <a:extLst>
                <a:ext uri="{63B3BB69-23CF-44E3-9099-C40C66FF867C}">
                  <a14:compatExt spid="_x0000_s2582564"/>
                </a:ext>
                <a:ext uri="{FF2B5EF4-FFF2-40B4-BE49-F238E27FC236}">
                  <a16:creationId xmlns:a16="http://schemas.microsoft.com/office/drawing/2014/main" id="{00000000-0008-0000-0400-00002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2582565" name="Group Box 37" hidden="1">
              <a:extLst>
                <a:ext uri="{63B3BB69-23CF-44E3-9099-C40C66FF867C}">
                  <a14:compatExt spid="_x0000_s2582565"/>
                </a:ext>
                <a:ext uri="{FF2B5EF4-FFF2-40B4-BE49-F238E27FC236}">
                  <a16:creationId xmlns:a16="http://schemas.microsoft.com/office/drawing/2014/main" id="{00000000-0008-0000-0400-00002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2582566" name="Group Box 38" hidden="1">
              <a:extLst>
                <a:ext uri="{63B3BB69-23CF-44E3-9099-C40C66FF867C}">
                  <a14:compatExt spid="_x0000_s2582566"/>
                </a:ext>
                <a:ext uri="{FF2B5EF4-FFF2-40B4-BE49-F238E27FC236}">
                  <a16:creationId xmlns:a16="http://schemas.microsoft.com/office/drawing/2014/main" id="{00000000-0008-0000-0400-00002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2582567" name="Group Box 39" hidden="1">
              <a:extLst>
                <a:ext uri="{63B3BB69-23CF-44E3-9099-C40C66FF867C}">
                  <a14:compatExt spid="_x0000_s2582567"/>
                </a:ext>
                <a:ext uri="{FF2B5EF4-FFF2-40B4-BE49-F238E27FC236}">
                  <a16:creationId xmlns:a16="http://schemas.microsoft.com/office/drawing/2014/main" id="{00000000-0008-0000-0400-00002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2582568" name="Group Box 40" hidden="1">
              <a:extLst>
                <a:ext uri="{63B3BB69-23CF-44E3-9099-C40C66FF867C}">
                  <a14:compatExt spid="_x0000_s2582568"/>
                </a:ext>
                <a:ext uri="{FF2B5EF4-FFF2-40B4-BE49-F238E27FC236}">
                  <a16:creationId xmlns:a16="http://schemas.microsoft.com/office/drawing/2014/main" id="{00000000-0008-0000-0400-00002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2582569" name="Group Box 41" hidden="1">
              <a:extLst>
                <a:ext uri="{63B3BB69-23CF-44E3-9099-C40C66FF867C}">
                  <a14:compatExt spid="_x0000_s2582569"/>
                </a:ext>
                <a:ext uri="{FF2B5EF4-FFF2-40B4-BE49-F238E27FC236}">
                  <a16:creationId xmlns:a16="http://schemas.microsoft.com/office/drawing/2014/main" id="{00000000-0008-0000-0400-00002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2582570" name="Group Box 42" hidden="1">
              <a:extLst>
                <a:ext uri="{63B3BB69-23CF-44E3-9099-C40C66FF867C}">
                  <a14:compatExt spid="_x0000_s2582570"/>
                </a:ext>
                <a:ext uri="{FF2B5EF4-FFF2-40B4-BE49-F238E27FC236}">
                  <a16:creationId xmlns:a16="http://schemas.microsoft.com/office/drawing/2014/main" id="{00000000-0008-0000-0400-00002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2582571" name="Group Box 43" hidden="1">
              <a:extLst>
                <a:ext uri="{63B3BB69-23CF-44E3-9099-C40C66FF867C}">
                  <a14:compatExt spid="_x0000_s2582571"/>
                </a:ext>
                <a:ext uri="{FF2B5EF4-FFF2-40B4-BE49-F238E27FC236}">
                  <a16:creationId xmlns:a16="http://schemas.microsoft.com/office/drawing/2014/main" id="{00000000-0008-0000-0400-00002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2582572" name="Group Box 44" hidden="1">
              <a:extLst>
                <a:ext uri="{63B3BB69-23CF-44E3-9099-C40C66FF867C}">
                  <a14:compatExt spid="_x0000_s2582572"/>
                </a:ext>
                <a:ext uri="{FF2B5EF4-FFF2-40B4-BE49-F238E27FC236}">
                  <a16:creationId xmlns:a16="http://schemas.microsoft.com/office/drawing/2014/main" id="{00000000-0008-0000-0400-00002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7</xdr:col>
          <xdr:colOff>0</xdr:colOff>
          <xdr:row>59</xdr:row>
          <xdr:rowOff>0</xdr:rowOff>
        </xdr:to>
        <xdr:sp macro="" textlink="">
          <xdr:nvSpPr>
            <xdr:cNvPr id="2582573" name="Group Box 45" hidden="1">
              <a:extLst>
                <a:ext uri="{63B3BB69-23CF-44E3-9099-C40C66FF867C}">
                  <a14:compatExt spid="_x0000_s2582573"/>
                </a:ext>
                <a:ext uri="{FF2B5EF4-FFF2-40B4-BE49-F238E27FC236}">
                  <a16:creationId xmlns:a16="http://schemas.microsoft.com/office/drawing/2014/main" id="{00000000-0008-0000-0400-00002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2582574" name="Group Box 46" hidden="1">
              <a:extLst>
                <a:ext uri="{63B3BB69-23CF-44E3-9099-C40C66FF867C}">
                  <a14:compatExt spid="_x0000_s2582574"/>
                </a:ext>
                <a:ext uri="{FF2B5EF4-FFF2-40B4-BE49-F238E27FC236}">
                  <a16:creationId xmlns:a16="http://schemas.microsoft.com/office/drawing/2014/main" id="{00000000-0008-0000-0400-00002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62</xdr:row>
          <xdr:rowOff>0</xdr:rowOff>
        </xdr:from>
        <xdr:to>
          <xdr:col>7</xdr:col>
          <xdr:colOff>0</xdr:colOff>
          <xdr:row>63</xdr:row>
          <xdr:rowOff>0</xdr:rowOff>
        </xdr:to>
        <xdr:sp macro="" textlink="">
          <xdr:nvSpPr>
            <xdr:cNvPr id="2582575" name="Group Box 47" hidden="1">
              <a:extLst>
                <a:ext uri="{63B3BB69-23CF-44E3-9099-C40C66FF867C}">
                  <a14:compatExt spid="_x0000_s2582575"/>
                </a:ext>
                <a:ext uri="{FF2B5EF4-FFF2-40B4-BE49-F238E27FC236}">
                  <a16:creationId xmlns:a16="http://schemas.microsoft.com/office/drawing/2014/main" id="{00000000-0008-0000-0400-00002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2582576" name="Group Box 48" hidden="1">
              <a:extLst>
                <a:ext uri="{63B3BB69-23CF-44E3-9099-C40C66FF867C}">
                  <a14:compatExt spid="_x0000_s2582576"/>
                </a:ext>
                <a:ext uri="{FF2B5EF4-FFF2-40B4-BE49-F238E27FC236}">
                  <a16:creationId xmlns:a16="http://schemas.microsoft.com/office/drawing/2014/main" id="{00000000-0008-0000-0400-00003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2582577" name="Group Box 49" hidden="1">
              <a:extLst>
                <a:ext uri="{63B3BB69-23CF-44E3-9099-C40C66FF867C}">
                  <a14:compatExt spid="_x0000_s2582577"/>
                </a:ext>
                <a:ext uri="{FF2B5EF4-FFF2-40B4-BE49-F238E27FC236}">
                  <a16:creationId xmlns:a16="http://schemas.microsoft.com/office/drawing/2014/main" id="{00000000-0008-0000-0400-00003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2582578" name="Group Box 50" hidden="1">
              <a:extLst>
                <a:ext uri="{63B3BB69-23CF-44E3-9099-C40C66FF867C}">
                  <a14:compatExt spid="_x0000_s2582578"/>
                </a:ext>
                <a:ext uri="{FF2B5EF4-FFF2-40B4-BE49-F238E27FC236}">
                  <a16:creationId xmlns:a16="http://schemas.microsoft.com/office/drawing/2014/main" id="{00000000-0008-0000-0400-00003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2582579" name="Group Box 51" hidden="1">
              <a:extLst>
                <a:ext uri="{63B3BB69-23CF-44E3-9099-C40C66FF867C}">
                  <a14:compatExt spid="_x0000_s2582579"/>
                </a:ext>
                <a:ext uri="{FF2B5EF4-FFF2-40B4-BE49-F238E27FC236}">
                  <a16:creationId xmlns:a16="http://schemas.microsoft.com/office/drawing/2014/main" id="{00000000-0008-0000-0400-00003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2582580" name="Group Box 52" hidden="1">
              <a:extLst>
                <a:ext uri="{63B3BB69-23CF-44E3-9099-C40C66FF867C}">
                  <a14:compatExt spid="_x0000_s2582580"/>
                </a:ext>
                <a:ext uri="{FF2B5EF4-FFF2-40B4-BE49-F238E27FC236}">
                  <a16:creationId xmlns:a16="http://schemas.microsoft.com/office/drawing/2014/main" id="{00000000-0008-0000-0400-00003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2582581" name="Group Box 53" hidden="1">
              <a:extLst>
                <a:ext uri="{63B3BB69-23CF-44E3-9099-C40C66FF867C}">
                  <a14:compatExt spid="_x0000_s2582581"/>
                </a:ext>
                <a:ext uri="{FF2B5EF4-FFF2-40B4-BE49-F238E27FC236}">
                  <a16:creationId xmlns:a16="http://schemas.microsoft.com/office/drawing/2014/main" id="{00000000-0008-0000-0400-00003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2582582" name="Group Box 54" hidden="1">
              <a:extLst>
                <a:ext uri="{63B3BB69-23CF-44E3-9099-C40C66FF867C}">
                  <a14:compatExt spid="_x0000_s2582582"/>
                </a:ext>
                <a:ext uri="{FF2B5EF4-FFF2-40B4-BE49-F238E27FC236}">
                  <a16:creationId xmlns:a16="http://schemas.microsoft.com/office/drawing/2014/main" id="{00000000-0008-0000-0400-00003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2582583" name="Group Box 55" hidden="1">
              <a:extLst>
                <a:ext uri="{63B3BB69-23CF-44E3-9099-C40C66FF867C}">
                  <a14:compatExt spid="_x0000_s2582583"/>
                </a:ext>
                <a:ext uri="{FF2B5EF4-FFF2-40B4-BE49-F238E27FC236}">
                  <a16:creationId xmlns:a16="http://schemas.microsoft.com/office/drawing/2014/main" id="{00000000-0008-0000-0400-00003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2582584" name="Group Box 56" hidden="1">
              <a:extLst>
                <a:ext uri="{63B3BB69-23CF-44E3-9099-C40C66FF867C}">
                  <a14:compatExt spid="_x0000_s2582584"/>
                </a:ext>
                <a:ext uri="{FF2B5EF4-FFF2-40B4-BE49-F238E27FC236}">
                  <a16:creationId xmlns:a16="http://schemas.microsoft.com/office/drawing/2014/main" id="{00000000-0008-0000-0400-00003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2582585" name="Group Box 57" hidden="1">
              <a:extLst>
                <a:ext uri="{63B3BB69-23CF-44E3-9099-C40C66FF867C}">
                  <a14:compatExt spid="_x0000_s2582585"/>
                </a:ext>
                <a:ext uri="{FF2B5EF4-FFF2-40B4-BE49-F238E27FC236}">
                  <a16:creationId xmlns:a16="http://schemas.microsoft.com/office/drawing/2014/main" id="{00000000-0008-0000-0400-00003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2582586" name="Group Box 58" hidden="1">
              <a:extLst>
                <a:ext uri="{63B3BB69-23CF-44E3-9099-C40C66FF867C}">
                  <a14:compatExt spid="_x0000_s2582586"/>
                </a:ext>
                <a:ext uri="{FF2B5EF4-FFF2-40B4-BE49-F238E27FC236}">
                  <a16:creationId xmlns:a16="http://schemas.microsoft.com/office/drawing/2014/main" id="{00000000-0008-0000-0400-00003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94</xdr:row>
          <xdr:rowOff>0</xdr:rowOff>
        </xdr:from>
        <xdr:to>
          <xdr:col>7</xdr:col>
          <xdr:colOff>0</xdr:colOff>
          <xdr:row>95</xdr:row>
          <xdr:rowOff>0</xdr:rowOff>
        </xdr:to>
        <xdr:sp macro="" textlink="">
          <xdr:nvSpPr>
            <xdr:cNvPr id="2582587" name="Group Box 59" hidden="1">
              <a:extLst>
                <a:ext uri="{63B3BB69-23CF-44E3-9099-C40C66FF867C}">
                  <a14:compatExt spid="_x0000_s2582587"/>
                </a:ext>
                <a:ext uri="{FF2B5EF4-FFF2-40B4-BE49-F238E27FC236}">
                  <a16:creationId xmlns:a16="http://schemas.microsoft.com/office/drawing/2014/main" id="{00000000-0008-0000-0400-00003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2582588" name="Group Box 60" hidden="1">
              <a:extLst>
                <a:ext uri="{63B3BB69-23CF-44E3-9099-C40C66FF867C}">
                  <a14:compatExt spid="_x0000_s2582588"/>
                </a:ext>
                <a:ext uri="{FF2B5EF4-FFF2-40B4-BE49-F238E27FC236}">
                  <a16:creationId xmlns:a16="http://schemas.microsoft.com/office/drawing/2014/main" id="{00000000-0008-0000-0400-00003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2582589" name="Group Box 61" hidden="1">
              <a:extLst>
                <a:ext uri="{63B3BB69-23CF-44E3-9099-C40C66FF867C}">
                  <a14:compatExt spid="_x0000_s2582589"/>
                </a:ext>
                <a:ext uri="{FF2B5EF4-FFF2-40B4-BE49-F238E27FC236}">
                  <a16:creationId xmlns:a16="http://schemas.microsoft.com/office/drawing/2014/main" id="{00000000-0008-0000-0400-00003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7</xdr:col>
          <xdr:colOff>0</xdr:colOff>
          <xdr:row>109</xdr:row>
          <xdr:rowOff>0</xdr:rowOff>
        </xdr:to>
        <xdr:sp macro="" textlink="">
          <xdr:nvSpPr>
            <xdr:cNvPr id="2582590" name="Group Box 62" hidden="1">
              <a:extLst>
                <a:ext uri="{63B3BB69-23CF-44E3-9099-C40C66FF867C}">
                  <a14:compatExt spid="_x0000_s2582590"/>
                </a:ext>
                <a:ext uri="{FF2B5EF4-FFF2-40B4-BE49-F238E27FC236}">
                  <a16:creationId xmlns:a16="http://schemas.microsoft.com/office/drawing/2014/main" id="{00000000-0008-0000-0400-00003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2582591" name="Group Box 63" hidden="1">
              <a:extLst>
                <a:ext uri="{63B3BB69-23CF-44E3-9099-C40C66FF867C}">
                  <a14:compatExt spid="_x0000_s2582591"/>
                </a:ext>
                <a:ext uri="{FF2B5EF4-FFF2-40B4-BE49-F238E27FC236}">
                  <a16:creationId xmlns:a16="http://schemas.microsoft.com/office/drawing/2014/main" id="{00000000-0008-0000-0400-00003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2582592" name="Group Box 64" hidden="1">
              <a:extLst>
                <a:ext uri="{63B3BB69-23CF-44E3-9099-C40C66FF867C}">
                  <a14:compatExt spid="_x0000_s2582592"/>
                </a:ext>
                <a:ext uri="{FF2B5EF4-FFF2-40B4-BE49-F238E27FC236}">
                  <a16:creationId xmlns:a16="http://schemas.microsoft.com/office/drawing/2014/main" id="{00000000-0008-0000-0400-00004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2582593" name="Group Box 65" hidden="1">
              <a:extLst>
                <a:ext uri="{63B3BB69-23CF-44E3-9099-C40C66FF867C}">
                  <a14:compatExt spid="_x0000_s2582593"/>
                </a:ext>
                <a:ext uri="{FF2B5EF4-FFF2-40B4-BE49-F238E27FC236}">
                  <a16:creationId xmlns:a16="http://schemas.microsoft.com/office/drawing/2014/main" id="{00000000-0008-0000-0400-00004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2582594" name="Group Box 66" hidden="1">
              <a:extLst>
                <a:ext uri="{63B3BB69-23CF-44E3-9099-C40C66FF867C}">
                  <a14:compatExt spid="_x0000_s2582594"/>
                </a:ext>
                <a:ext uri="{FF2B5EF4-FFF2-40B4-BE49-F238E27FC236}">
                  <a16:creationId xmlns:a16="http://schemas.microsoft.com/office/drawing/2014/main" id="{00000000-0008-0000-0400-00004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2582595" name="Group Box 67" hidden="1">
              <a:extLst>
                <a:ext uri="{63B3BB69-23CF-44E3-9099-C40C66FF867C}">
                  <a14:compatExt spid="_x0000_s2582595"/>
                </a:ext>
                <a:ext uri="{FF2B5EF4-FFF2-40B4-BE49-F238E27FC236}">
                  <a16:creationId xmlns:a16="http://schemas.microsoft.com/office/drawing/2014/main" id="{00000000-0008-0000-0400-00004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2582596" name="Group Box 68" hidden="1">
              <a:extLst>
                <a:ext uri="{63B3BB69-23CF-44E3-9099-C40C66FF867C}">
                  <a14:compatExt spid="_x0000_s2582596"/>
                </a:ext>
                <a:ext uri="{FF2B5EF4-FFF2-40B4-BE49-F238E27FC236}">
                  <a16:creationId xmlns:a16="http://schemas.microsoft.com/office/drawing/2014/main" id="{00000000-0008-0000-0400-00004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2582597" name="Group Box 69" hidden="1">
              <a:extLst>
                <a:ext uri="{63B3BB69-23CF-44E3-9099-C40C66FF867C}">
                  <a14:compatExt spid="_x0000_s2582597"/>
                </a:ext>
                <a:ext uri="{FF2B5EF4-FFF2-40B4-BE49-F238E27FC236}">
                  <a16:creationId xmlns:a16="http://schemas.microsoft.com/office/drawing/2014/main" id="{00000000-0008-0000-0400-00004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2582598" name="Group Box 70" hidden="1">
              <a:extLst>
                <a:ext uri="{63B3BB69-23CF-44E3-9099-C40C66FF867C}">
                  <a14:compatExt spid="_x0000_s2582598"/>
                </a:ext>
                <a:ext uri="{FF2B5EF4-FFF2-40B4-BE49-F238E27FC236}">
                  <a16:creationId xmlns:a16="http://schemas.microsoft.com/office/drawing/2014/main" id="{00000000-0008-0000-0400-00004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126</xdr:row>
          <xdr:rowOff>0</xdr:rowOff>
        </xdr:from>
        <xdr:to>
          <xdr:col>7</xdr:col>
          <xdr:colOff>0</xdr:colOff>
          <xdr:row>127</xdr:row>
          <xdr:rowOff>0</xdr:rowOff>
        </xdr:to>
        <xdr:sp macro="" textlink="">
          <xdr:nvSpPr>
            <xdr:cNvPr id="2582599" name="Group Box 71" hidden="1">
              <a:extLst>
                <a:ext uri="{63B3BB69-23CF-44E3-9099-C40C66FF867C}">
                  <a14:compatExt spid="_x0000_s2582599"/>
                </a:ext>
                <a:ext uri="{FF2B5EF4-FFF2-40B4-BE49-F238E27FC236}">
                  <a16:creationId xmlns:a16="http://schemas.microsoft.com/office/drawing/2014/main" id="{00000000-0008-0000-0400-00004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2582600" name="Group Box 72" hidden="1">
              <a:extLst>
                <a:ext uri="{63B3BB69-23CF-44E3-9099-C40C66FF867C}">
                  <a14:compatExt spid="_x0000_s2582600"/>
                </a:ext>
                <a:ext uri="{FF2B5EF4-FFF2-40B4-BE49-F238E27FC236}">
                  <a16:creationId xmlns:a16="http://schemas.microsoft.com/office/drawing/2014/main" id="{00000000-0008-0000-0400-00004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7</xdr:col>
          <xdr:colOff>0</xdr:colOff>
          <xdr:row>135</xdr:row>
          <xdr:rowOff>0</xdr:rowOff>
        </xdr:to>
        <xdr:sp macro="" textlink="">
          <xdr:nvSpPr>
            <xdr:cNvPr id="2582601" name="Group Box 73" hidden="1">
              <a:extLst>
                <a:ext uri="{63B3BB69-23CF-44E3-9099-C40C66FF867C}">
                  <a14:compatExt spid="_x0000_s2582601"/>
                </a:ext>
                <a:ext uri="{FF2B5EF4-FFF2-40B4-BE49-F238E27FC236}">
                  <a16:creationId xmlns:a16="http://schemas.microsoft.com/office/drawing/2014/main" id="{00000000-0008-0000-0400-00004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7</xdr:col>
          <xdr:colOff>0</xdr:colOff>
          <xdr:row>141</xdr:row>
          <xdr:rowOff>0</xdr:rowOff>
        </xdr:to>
        <xdr:sp macro="" textlink="">
          <xdr:nvSpPr>
            <xdr:cNvPr id="2582602" name="Group Box 74" hidden="1">
              <a:extLst>
                <a:ext uri="{63B3BB69-23CF-44E3-9099-C40C66FF867C}">
                  <a14:compatExt spid="_x0000_s2582602"/>
                </a:ext>
                <a:ext uri="{FF2B5EF4-FFF2-40B4-BE49-F238E27FC236}">
                  <a16:creationId xmlns:a16="http://schemas.microsoft.com/office/drawing/2014/main" id="{00000000-0008-0000-0400-00004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7</xdr:col>
          <xdr:colOff>0</xdr:colOff>
          <xdr:row>143</xdr:row>
          <xdr:rowOff>0</xdr:rowOff>
        </xdr:to>
        <xdr:sp macro="" textlink="">
          <xdr:nvSpPr>
            <xdr:cNvPr id="2582603" name="Group Box 75" hidden="1">
              <a:extLst>
                <a:ext uri="{63B3BB69-23CF-44E3-9099-C40C66FF867C}">
                  <a14:compatExt spid="_x0000_s2582603"/>
                </a:ext>
                <a:ext uri="{FF2B5EF4-FFF2-40B4-BE49-F238E27FC236}">
                  <a16:creationId xmlns:a16="http://schemas.microsoft.com/office/drawing/2014/main" id="{00000000-0008-0000-0400-00004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7</xdr:col>
          <xdr:colOff>0</xdr:colOff>
          <xdr:row>145</xdr:row>
          <xdr:rowOff>0</xdr:rowOff>
        </xdr:to>
        <xdr:sp macro="" textlink="">
          <xdr:nvSpPr>
            <xdr:cNvPr id="2582604" name="Group Box 76" hidden="1">
              <a:extLst>
                <a:ext uri="{63B3BB69-23CF-44E3-9099-C40C66FF867C}">
                  <a14:compatExt spid="_x0000_s2582604"/>
                </a:ext>
                <a:ext uri="{FF2B5EF4-FFF2-40B4-BE49-F238E27FC236}">
                  <a16:creationId xmlns:a16="http://schemas.microsoft.com/office/drawing/2014/main" id="{00000000-0008-0000-0400-00004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7</xdr:col>
          <xdr:colOff>0</xdr:colOff>
          <xdr:row>147</xdr:row>
          <xdr:rowOff>0</xdr:rowOff>
        </xdr:to>
        <xdr:sp macro="" textlink="">
          <xdr:nvSpPr>
            <xdr:cNvPr id="2582605" name="Group Box 77" hidden="1">
              <a:extLst>
                <a:ext uri="{63B3BB69-23CF-44E3-9099-C40C66FF867C}">
                  <a14:compatExt spid="_x0000_s2582605"/>
                </a:ext>
                <a:ext uri="{FF2B5EF4-FFF2-40B4-BE49-F238E27FC236}">
                  <a16:creationId xmlns:a16="http://schemas.microsoft.com/office/drawing/2014/main" id="{00000000-0008-0000-0400-00004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0</xdr:rowOff>
        </xdr:from>
        <xdr:to>
          <xdr:col>7</xdr:col>
          <xdr:colOff>0</xdr:colOff>
          <xdr:row>149</xdr:row>
          <xdr:rowOff>0</xdr:rowOff>
        </xdr:to>
        <xdr:sp macro="" textlink="">
          <xdr:nvSpPr>
            <xdr:cNvPr id="2582606" name="Group Box 78" hidden="1">
              <a:extLst>
                <a:ext uri="{63B3BB69-23CF-44E3-9099-C40C66FF867C}">
                  <a14:compatExt spid="_x0000_s2582606"/>
                </a:ext>
                <a:ext uri="{FF2B5EF4-FFF2-40B4-BE49-F238E27FC236}">
                  <a16:creationId xmlns:a16="http://schemas.microsoft.com/office/drawing/2014/main" id="{00000000-0008-0000-0400-00004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7</xdr:col>
          <xdr:colOff>0</xdr:colOff>
          <xdr:row>151</xdr:row>
          <xdr:rowOff>0</xdr:rowOff>
        </xdr:to>
        <xdr:sp macro="" textlink="">
          <xdr:nvSpPr>
            <xdr:cNvPr id="2582607" name="Group Box 79" hidden="1">
              <a:extLst>
                <a:ext uri="{63B3BB69-23CF-44E3-9099-C40C66FF867C}">
                  <a14:compatExt spid="_x0000_s2582607"/>
                </a:ext>
                <a:ext uri="{FF2B5EF4-FFF2-40B4-BE49-F238E27FC236}">
                  <a16:creationId xmlns:a16="http://schemas.microsoft.com/office/drawing/2014/main" id="{00000000-0008-0000-0400-00004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7</xdr:col>
          <xdr:colOff>0</xdr:colOff>
          <xdr:row>153</xdr:row>
          <xdr:rowOff>0</xdr:rowOff>
        </xdr:to>
        <xdr:sp macro="" textlink="">
          <xdr:nvSpPr>
            <xdr:cNvPr id="2582608" name="Group Box 80" hidden="1">
              <a:extLst>
                <a:ext uri="{63B3BB69-23CF-44E3-9099-C40C66FF867C}">
                  <a14:compatExt spid="_x0000_s2582608"/>
                </a:ext>
                <a:ext uri="{FF2B5EF4-FFF2-40B4-BE49-F238E27FC236}">
                  <a16:creationId xmlns:a16="http://schemas.microsoft.com/office/drawing/2014/main" id="{00000000-0008-0000-0400-00005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7</xdr:col>
          <xdr:colOff>0</xdr:colOff>
          <xdr:row>155</xdr:row>
          <xdr:rowOff>0</xdr:rowOff>
        </xdr:to>
        <xdr:sp macro="" textlink="">
          <xdr:nvSpPr>
            <xdr:cNvPr id="2582609" name="Group Box 81" hidden="1">
              <a:extLst>
                <a:ext uri="{63B3BB69-23CF-44E3-9099-C40C66FF867C}">
                  <a14:compatExt spid="_x0000_s2582609"/>
                </a:ext>
                <a:ext uri="{FF2B5EF4-FFF2-40B4-BE49-F238E27FC236}">
                  <a16:creationId xmlns:a16="http://schemas.microsoft.com/office/drawing/2014/main" id="{00000000-0008-0000-0400-00005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156</xdr:row>
          <xdr:rowOff>0</xdr:rowOff>
        </xdr:from>
        <xdr:to>
          <xdr:col>7</xdr:col>
          <xdr:colOff>0</xdr:colOff>
          <xdr:row>157</xdr:row>
          <xdr:rowOff>0</xdr:rowOff>
        </xdr:to>
        <xdr:sp macro="" textlink="">
          <xdr:nvSpPr>
            <xdr:cNvPr id="2582610" name="Group Box 82" hidden="1">
              <a:extLst>
                <a:ext uri="{63B3BB69-23CF-44E3-9099-C40C66FF867C}">
                  <a14:compatExt spid="_x0000_s2582610"/>
                </a:ext>
                <a:ext uri="{FF2B5EF4-FFF2-40B4-BE49-F238E27FC236}">
                  <a16:creationId xmlns:a16="http://schemas.microsoft.com/office/drawing/2014/main" id="{00000000-0008-0000-0400-00005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158</xdr:row>
          <xdr:rowOff>0</xdr:rowOff>
        </xdr:from>
        <xdr:to>
          <xdr:col>7</xdr:col>
          <xdr:colOff>0</xdr:colOff>
          <xdr:row>159</xdr:row>
          <xdr:rowOff>0</xdr:rowOff>
        </xdr:to>
        <xdr:sp macro="" textlink="">
          <xdr:nvSpPr>
            <xdr:cNvPr id="2582611" name="Group Box 83" hidden="1">
              <a:extLst>
                <a:ext uri="{63B3BB69-23CF-44E3-9099-C40C66FF867C}">
                  <a14:compatExt spid="_x0000_s2582611"/>
                </a:ext>
                <a:ext uri="{FF2B5EF4-FFF2-40B4-BE49-F238E27FC236}">
                  <a16:creationId xmlns:a16="http://schemas.microsoft.com/office/drawing/2014/main" id="{00000000-0008-0000-0400-00005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7</xdr:col>
          <xdr:colOff>0</xdr:colOff>
          <xdr:row>161</xdr:row>
          <xdr:rowOff>0</xdr:rowOff>
        </xdr:to>
        <xdr:sp macro="" textlink="">
          <xdr:nvSpPr>
            <xdr:cNvPr id="2582612" name="Group Box 84" hidden="1">
              <a:extLst>
                <a:ext uri="{63B3BB69-23CF-44E3-9099-C40C66FF867C}">
                  <a14:compatExt spid="_x0000_s2582612"/>
                </a:ext>
                <a:ext uri="{FF2B5EF4-FFF2-40B4-BE49-F238E27FC236}">
                  <a16:creationId xmlns:a16="http://schemas.microsoft.com/office/drawing/2014/main" id="{00000000-0008-0000-0400-00005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38</xdr:row>
          <xdr:rowOff>68580</xdr:rowOff>
        </xdr:from>
        <xdr:to>
          <xdr:col>5</xdr:col>
          <xdr:colOff>838200</xdr:colOff>
          <xdr:row>38</xdr:row>
          <xdr:rowOff>297180</xdr:rowOff>
        </xdr:to>
        <xdr:sp macro="" textlink="">
          <xdr:nvSpPr>
            <xdr:cNvPr id="2582613" name="Option Button 85" hidden="1">
              <a:extLst>
                <a:ext uri="{63B3BB69-23CF-44E3-9099-C40C66FF867C}">
                  <a14:compatExt spid="_x0000_s2582613"/>
                </a:ext>
                <a:ext uri="{FF2B5EF4-FFF2-40B4-BE49-F238E27FC236}">
                  <a16:creationId xmlns:a16="http://schemas.microsoft.com/office/drawing/2014/main" id="{00000000-0008-0000-0400-00005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38</xdr:row>
          <xdr:rowOff>68580</xdr:rowOff>
        </xdr:from>
        <xdr:to>
          <xdr:col>6</xdr:col>
          <xdr:colOff>754380</xdr:colOff>
          <xdr:row>38</xdr:row>
          <xdr:rowOff>297180</xdr:rowOff>
        </xdr:to>
        <xdr:sp macro="" textlink="">
          <xdr:nvSpPr>
            <xdr:cNvPr id="2582614" name="Option Button 86" hidden="1">
              <a:extLst>
                <a:ext uri="{63B3BB69-23CF-44E3-9099-C40C66FF867C}">
                  <a14:compatExt spid="_x0000_s2582614"/>
                </a:ext>
                <a:ext uri="{FF2B5EF4-FFF2-40B4-BE49-F238E27FC236}">
                  <a16:creationId xmlns:a16="http://schemas.microsoft.com/office/drawing/2014/main" id="{00000000-0008-0000-0400-00005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44</xdr:row>
          <xdr:rowOff>114300</xdr:rowOff>
        </xdr:from>
        <xdr:to>
          <xdr:col>5</xdr:col>
          <xdr:colOff>830580</xdr:colOff>
          <xdr:row>44</xdr:row>
          <xdr:rowOff>335280</xdr:rowOff>
        </xdr:to>
        <xdr:sp macro="" textlink="">
          <xdr:nvSpPr>
            <xdr:cNvPr id="2582615" name="Option Button 87" hidden="1">
              <a:extLst>
                <a:ext uri="{63B3BB69-23CF-44E3-9099-C40C66FF867C}">
                  <a14:compatExt spid="_x0000_s2582615"/>
                </a:ext>
                <a:ext uri="{FF2B5EF4-FFF2-40B4-BE49-F238E27FC236}">
                  <a16:creationId xmlns:a16="http://schemas.microsoft.com/office/drawing/2014/main" id="{00000000-0008-0000-0400-00005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44</xdr:row>
          <xdr:rowOff>144780</xdr:rowOff>
        </xdr:from>
        <xdr:to>
          <xdr:col>6</xdr:col>
          <xdr:colOff>716280</xdr:colOff>
          <xdr:row>44</xdr:row>
          <xdr:rowOff>350520</xdr:rowOff>
        </xdr:to>
        <xdr:sp macro="" textlink="">
          <xdr:nvSpPr>
            <xdr:cNvPr id="2582616" name="Option Button 88" hidden="1">
              <a:extLst>
                <a:ext uri="{63B3BB69-23CF-44E3-9099-C40C66FF867C}">
                  <a14:compatExt spid="_x0000_s2582616"/>
                </a:ext>
                <a:ext uri="{FF2B5EF4-FFF2-40B4-BE49-F238E27FC236}">
                  <a16:creationId xmlns:a16="http://schemas.microsoft.com/office/drawing/2014/main" id="{00000000-0008-0000-0400-00005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46</xdr:row>
          <xdr:rowOff>106680</xdr:rowOff>
        </xdr:from>
        <xdr:to>
          <xdr:col>5</xdr:col>
          <xdr:colOff>830580</xdr:colOff>
          <xdr:row>46</xdr:row>
          <xdr:rowOff>335280</xdr:rowOff>
        </xdr:to>
        <xdr:sp macro="" textlink="">
          <xdr:nvSpPr>
            <xdr:cNvPr id="2582617" name="Option Button 89" hidden="1">
              <a:extLst>
                <a:ext uri="{63B3BB69-23CF-44E3-9099-C40C66FF867C}">
                  <a14:compatExt spid="_x0000_s2582617"/>
                </a:ext>
                <a:ext uri="{FF2B5EF4-FFF2-40B4-BE49-F238E27FC236}">
                  <a16:creationId xmlns:a16="http://schemas.microsoft.com/office/drawing/2014/main" id="{00000000-0008-0000-0400-00005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46</xdr:row>
          <xdr:rowOff>106680</xdr:rowOff>
        </xdr:from>
        <xdr:to>
          <xdr:col>6</xdr:col>
          <xdr:colOff>769620</xdr:colOff>
          <xdr:row>46</xdr:row>
          <xdr:rowOff>335280</xdr:rowOff>
        </xdr:to>
        <xdr:sp macro="" textlink="">
          <xdr:nvSpPr>
            <xdr:cNvPr id="2582618" name="Option Button 90" hidden="1">
              <a:extLst>
                <a:ext uri="{63B3BB69-23CF-44E3-9099-C40C66FF867C}">
                  <a14:compatExt spid="_x0000_s2582618"/>
                </a:ext>
                <a:ext uri="{FF2B5EF4-FFF2-40B4-BE49-F238E27FC236}">
                  <a16:creationId xmlns:a16="http://schemas.microsoft.com/office/drawing/2014/main" id="{00000000-0008-0000-0400-00005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48</xdr:row>
          <xdr:rowOff>106680</xdr:rowOff>
        </xdr:from>
        <xdr:to>
          <xdr:col>5</xdr:col>
          <xdr:colOff>769620</xdr:colOff>
          <xdr:row>48</xdr:row>
          <xdr:rowOff>335280</xdr:rowOff>
        </xdr:to>
        <xdr:sp macro="" textlink="">
          <xdr:nvSpPr>
            <xdr:cNvPr id="2582619" name="Option Button 91" hidden="1">
              <a:extLst>
                <a:ext uri="{63B3BB69-23CF-44E3-9099-C40C66FF867C}">
                  <a14:compatExt spid="_x0000_s2582619"/>
                </a:ext>
                <a:ext uri="{FF2B5EF4-FFF2-40B4-BE49-F238E27FC236}">
                  <a16:creationId xmlns:a16="http://schemas.microsoft.com/office/drawing/2014/main" id="{00000000-0008-0000-0400-00005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48</xdr:row>
          <xdr:rowOff>106680</xdr:rowOff>
        </xdr:from>
        <xdr:to>
          <xdr:col>6</xdr:col>
          <xdr:colOff>754380</xdr:colOff>
          <xdr:row>48</xdr:row>
          <xdr:rowOff>335280</xdr:rowOff>
        </xdr:to>
        <xdr:sp macro="" textlink="">
          <xdr:nvSpPr>
            <xdr:cNvPr id="2582620" name="Option Button 92" hidden="1">
              <a:extLst>
                <a:ext uri="{63B3BB69-23CF-44E3-9099-C40C66FF867C}">
                  <a14:compatExt spid="_x0000_s2582620"/>
                </a:ext>
                <a:ext uri="{FF2B5EF4-FFF2-40B4-BE49-F238E27FC236}">
                  <a16:creationId xmlns:a16="http://schemas.microsoft.com/office/drawing/2014/main" id="{00000000-0008-0000-0400-00005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50</xdr:row>
          <xdr:rowOff>83820</xdr:rowOff>
        </xdr:from>
        <xdr:to>
          <xdr:col>5</xdr:col>
          <xdr:colOff>792480</xdr:colOff>
          <xdr:row>50</xdr:row>
          <xdr:rowOff>304800</xdr:rowOff>
        </xdr:to>
        <xdr:sp macro="" textlink="">
          <xdr:nvSpPr>
            <xdr:cNvPr id="2582621" name="Option Button 93" hidden="1">
              <a:extLst>
                <a:ext uri="{63B3BB69-23CF-44E3-9099-C40C66FF867C}">
                  <a14:compatExt spid="_x0000_s2582621"/>
                </a:ext>
                <a:ext uri="{FF2B5EF4-FFF2-40B4-BE49-F238E27FC236}">
                  <a16:creationId xmlns:a16="http://schemas.microsoft.com/office/drawing/2014/main" id="{00000000-0008-0000-0400-00005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50</xdr:row>
          <xdr:rowOff>114300</xdr:rowOff>
        </xdr:from>
        <xdr:to>
          <xdr:col>6</xdr:col>
          <xdr:colOff>693420</xdr:colOff>
          <xdr:row>50</xdr:row>
          <xdr:rowOff>335280</xdr:rowOff>
        </xdr:to>
        <xdr:sp macro="" textlink="">
          <xdr:nvSpPr>
            <xdr:cNvPr id="2582622" name="Option Button 94" hidden="1">
              <a:extLst>
                <a:ext uri="{63B3BB69-23CF-44E3-9099-C40C66FF867C}">
                  <a14:compatExt spid="_x0000_s2582622"/>
                </a:ext>
                <a:ext uri="{FF2B5EF4-FFF2-40B4-BE49-F238E27FC236}">
                  <a16:creationId xmlns:a16="http://schemas.microsoft.com/office/drawing/2014/main" id="{00000000-0008-0000-0400-00005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52</xdr:row>
          <xdr:rowOff>114300</xdr:rowOff>
        </xdr:from>
        <xdr:to>
          <xdr:col>5</xdr:col>
          <xdr:colOff>792480</xdr:colOff>
          <xdr:row>52</xdr:row>
          <xdr:rowOff>335280</xdr:rowOff>
        </xdr:to>
        <xdr:sp macro="" textlink="">
          <xdr:nvSpPr>
            <xdr:cNvPr id="2582623" name="Option Button 95" hidden="1">
              <a:extLst>
                <a:ext uri="{63B3BB69-23CF-44E3-9099-C40C66FF867C}">
                  <a14:compatExt spid="_x0000_s2582623"/>
                </a:ext>
                <a:ext uri="{FF2B5EF4-FFF2-40B4-BE49-F238E27FC236}">
                  <a16:creationId xmlns:a16="http://schemas.microsoft.com/office/drawing/2014/main" id="{00000000-0008-0000-0400-00005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52</xdr:row>
          <xdr:rowOff>114300</xdr:rowOff>
        </xdr:from>
        <xdr:to>
          <xdr:col>6</xdr:col>
          <xdr:colOff>754380</xdr:colOff>
          <xdr:row>52</xdr:row>
          <xdr:rowOff>335280</xdr:rowOff>
        </xdr:to>
        <xdr:sp macro="" textlink="">
          <xdr:nvSpPr>
            <xdr:cNvPr id="2582624" name="Option Button 96" hidden="1">
              <a:extLst>
                <a:ext uri="{63B3BB69-23CF-44E3-9099-C40C66FF867C}">
                  <a14:compatExt spid="_x0000_s2582624"/>
                </a:ext>
                <a:ext uri="{FF2B5EF4-FFF2-40B4-BE49-F238E27FC236}">
                  <a16:creationId xmlns:a16="http://schemas.microsoft.com/office/drawing/2014/main" id="{00000000-0008-0000-0400-00006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54</xdr:row>
          <xdr:rowOff>83820</xdr:rowOff>
        </xdr:from>
        <xdr:to>
          <xdr:col>5</xdr:col>
          <xdr:colOff>838200</xdr:colOff>
          <xdr:row>54</xdr:row>
          <xdr:rowOff>304800</xdr:rowOff>
        </xdr:to>
        <xdr:sp macro="" textlink="">
          <xdr:nvSpPr>
            <xdr:cNvPr id="2582625" name="Option Button 97" hidden="1">
              <a:extLst>
                <a:ext uri="{63B3BB69-23CF-44E3-9099-C40C66FF867C}">
                  <a14:compatExt spid="_x0000_s2582625"/>
                </a:ext>
                <a:ext uri="{FF2B5EF4-FFF2-40B4-BE49-F238E27FC236}">
                  <a16:creationId xmlns:a16="http://schemas.microsoft.com/office/drawing/2014/main" id="{00000000-0008-0000-0400-00006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54</xdr:row>
          <xdr:rowOff>83820</xdr:rowOff>
        </xdr:from>
        <xdr:to>
          <xdr:col>6</xdr:col>
          <xdr:colOff>754380</xdr:colOff>
          <xdr:row>54</xdr:row>
          <xdr:rowOff>304800</xdr:rowOff>
        </xdr:to>
        <xdr:sp macro="" textlink="">
          <xdr:nvSpPr>
            <xdr:cNvPr id="2582626" name="Option Button 98" hidden="1">
              <a:extLst>
                <a:ext uri="{63B3BB69-23CF-44E3-9099-C40C66FF867C}">
                  <a14:compatExt spid="_x0000_s2582626"/>
                </a:ext>
                <a:ext uri="{FF2B5EF4-FFF2-40B4-BE49-F238E27FC236}">
                  <a16:creationId xmlns:a16="http://schemas.microsoft.com/office/drawing/2014/main" id="{00000000-0008-0000-0400-00006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56</xdr:row>
          <xdr:rowOff>144780</xdr:rowOff>
        </xdr:from>
        <xdr:to>
          <xdr:col>5</xdr:col>
          <xdr:colOff>830580</xdr:colOff>
          <xdr:row>56</xdr:row>
          <xdr:rowOff>342900</xdr:rowOff>
        </xdr:to>
        <xdr:sp macro="" textlink="">
          <xdr:nvSpPr>
            <xdr:cNvPr id="2582627" name="Option Button 99" hidden="1">
              <a:extLst>
                <a:ext uri="{63B3BB69-23CF-44E3-9099-C40C66FF867C}">
                  <a14:compatExt spid="_x0000_s2582627"/>
                </a:ext>
                <a:ext uri="{FF2B5EF4-FFF2-40B4-BE49-F238E27FC236}">
                  <a16:creationId xmlns:a16="http://schemas.microsoft.com/office/drawing/2014/main" id="{00000000-0008-0000-0400-00006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56</xdr:row>
          <xdr:rowOff>144780</xdr:rowOff>
        </xdr:from>
        <xdr:to>
          <xdr:col>6</xdr:col>
          <xdr:colOff>754380</xdr:colOff>
          <xdr:row>56</xdr:row>
          <xdr:rowOff>342900</xdr:rowOff>
        </xdr:to>
        <xdr:sp macro="" textlink="">
          <xdr:nvSpPr>
            <xdr:cNvPr id="2582628" name="Option Button 100" hidden="1">
              <a:extLst>
                <a:ext uri="{63B3BB69-23CF-44E3-9099-C40C66FF867C}">
                  <a14:compatExt spid="_x0000_s2582628"/>
                </a:ext>
                <a:ext uri="{FF2B5EF4-FFF2-40B4-BE49-F238E27FC236}">
                  <a16:creationId xmlns:a16="http://schemas.microsoft.com/office/drawing/2014/main" id="{00000000-0008-0000-0400-00006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58</xdr:row>
          <xdr:rowOff>114300</xdr:rowOff>
        </xdr:from>
        <xdr:to>
          <xdr:col>5</xdr:col>
          <xdr:colOff>792480</xdr:colOff>
          <xdr:row>58</xdr:row>
          <xdr:rowOff>335280</xdr:rowOff>
        </xdr:to>
        <xdr:sp macro="" textlink="">
          <xdr:nvSpPr>
            <xdr:cNvPr id="2582629" name="Option Button 101" hidden="1">
              <a:extLst>
                <a:ext uri="{63B3BB69-23CF-44E3-9099-C40C66FF867C}">
                  <a14:compatExt spid="_x0000_s2582629"/>
                </a:ext>
                <a:ext uri="{FF2B5EF4-FFF2-40B4-BE49-F238E27FC236}">
                  <a16:creationId xmlns:a16="http://schemas.microsoft.com/office/drawing/2014/main" id="{00000000-0008-0000-0400-00006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58</xdr:row>
          <xdr:rowOff>144780</xdr:rowOff>
        </xdr:from>
        <xdr:to>
          <xdr:col>6</xdr:col>
          <xdr:colOff>754380</xdr:colOff>
          <xdr:row>58</xdr:row>
          <xdr:rowOff>350520</xdr:rowOff>
        </xdr:to>
        <xdr:sp macro="" textlink="">
          <xdr:nvSpPr>
            <xdr:cNvPr id="2582630" name="Option Button 102" hidden="1">
              <a:extLst>
                <a:ext uri="{63B3BB69-23CF-44E3-9099-C40C66FF867C}">
                  <a14:compatExt spid="_x0000_s2582630"/>
                </a:ext>
                <a:ext uri="{FF2B5EF4-FFF2-40B4-BE49-F238E27FC236}">
                  <a16:creationId xmlns:a16="http://schemas.microsoft.com/office/drawing/2014/main" id="{00000000-0008-0000-0400-00006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60</xdr:row>
          <xdr:rowOff>144780</xdr:rowOff>
        </xdr:from>
        <xdr:to>
          <xdr:col>5</xdr:col>
          <xdr:colOff>792480</xdr:colOff>
          <xdr:row>60</xdr:row>
          <xdr:rowOff>350520</xdr:rowOff>
        </xdr:to>
        <xdr:sp macro="" textlink="">
          <xdr:nvSpPr>
            <xdr:cNvPr id="2582631" name="Option Button 103" hidden="1">
              <a:extLst>
                <a:ext uri="{63B3BB69-23CF-44E3-9099-C40C66FF867C}">
                  <a14:compatExt spid="_x0000_s2582631"/>
                </a:ext>
                <a:ext uri="{FF2B5EF4-FFF2-40B4-BE49-F238E27FC236}">
                  <a16:creationId xmlns:a16="http://schemas.microsoft.com/office/drawing/2014/main" id="{00000000-0008-0000-0400-00006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60</xdr:row>
          <xdr:rowOff>106680</xdr:rowOff>
        </xdr:from>
        <xdr:to>
          <xdr:col>6</xdr:col>
          <xdr:colOff>754380</xdr:colOff>
          <xdr:row>60</xdr:row>
          <xdr:rowOff>335280</xdr:rowOff>
        </xdr:to>
        <xdr:sp macro="" textlink="">
          <xdr:nvSpPr>
            <xdr:cNvPr id="2582632" name="Option Button 104" hidden="1">
              <a:extLst>
                <a:ext uri="{63B3BB69-23CF-44E3-9099-C40C66FF867C}">
                  <a14:compatExt spid="_x0000_s2582632"/>
                </a:ext>
                <a:ext uri="{FF2B5EF4-FFF2-40B4-BE49-F238E27FC236}">
                  <a16:creationId xmlns:a16="http://schemas.microsoft.com/office/drawing/2014/main" id="{00000000-0008-0000-0400-00006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62</xdr:row>
          <xdr:rowOff>144780</xdr:rowOff>
        </xdr:from>
        <xdr:to>
          <xdr:col>5</xdr:col>
          <xdr:colOff>792480</xdr:colOff>
          <xdr:row>62</xdr:row>
          <xdr:rowOff>373380</xdr:rowOff>
        </xdr:to>
        <xdr:sp macro="" textlink="">
          <xdr:nvSpPr>
            <xdr:cNvPr id="2582633" name="Option Button 105" hidden="1">
              <a:extLst>
                <a:ext uri="{63B3BB69-23CF-44E3-9099-C40C66FF867C}">
                  <a14:compatExt spid="_x0000_s2582633"/>
                </a:ext>
                <a:ext uri="{FF2B5EF4-FFF2-40B4-BE49-F238E27FC236}">
                  <a16:creationId xmlns:a16="http://schemas.microsoft.com/office/drawing/2014/main" id="{00000000-0008-0000-0400-00006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62</xdr:row>
          <xdr:rowOff>121920</xdr:rowOff>
        </xdr:from>
        <xdr:to>
          <xdr:col>6</xdr:col>
          <xdr:colOff>754380</xdr:colOff>
          <xdr:row>62</xdr:row>
          <xdr:rowOff>342900</xdr:rowOff>
        </xdr:to>
        <xdr:sp macro="" textlink="">
          <xdr:nvSpPr>
            <xdr:cNvPr id="2582634" name="Option Button 106" hidden="1">
              <a:extLst>
                <a:ext uri="{63B3BB69-23CF-44E3-9099-C40C66FF867C}">
                  <a14:compatExt spid="_x0000_s2582634"/>
                </a:ext>
                <a:ext uri="{FF2B5EF4-FFF2-40B4-BE49-F238E27FC236}">
                  <a16:creationId xmlns:a16="http://schemas.microsoft.com/office/drawing/2014/main" id="{00000000-0008-0000-0400-00006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64</xdr:row>
          <xdr:rowOff>106680</xdr:rowOff>
        </xdr:from>
        <xdr:to>
          <xdr:col>5</xdr:col>
          <xdr:colOff>792480</xdr:colOff>
          <xdr:row>64</xdr:row>
          <xdr:rowOff>335280</xdr:rowOff>
        </xdr:to>
        <xdr:sp macro="" textlink="">
          <xdr:nvSpPr>
            <xdr:cNvPr id="2582635" name="Option Button 107" hidden="1">
              <a:extLst>
                <a:ext uri="{63B3BB69-23CF-44E3-9099-C40C66FF867C}">
                  <a14:compatExt spid="_x0000_s2582635"/>
                </a:ext>
                <a:ext uri="{FF2B5EF4-FFF2-40B4-BE49-F238E27FC236}">
                  <a16:creationId xmlns:a16="http://schemas.microsoft.com/office/drawing/2014/main" id="{00000000-0008-0000-0400-00006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64</xdr:row>
          <xdr:rowOff>114300</xdr:rowOff>
        </xdr:from>
        <xdr:to>
          <xdr:col>6</xdr:col>
          <xdr:colOff>716280</xdr:colOff>
          <xdr:row>64</xdr:row>
          <xdr:rowOff>335280</xdr:rowOff>
        </xdr:to>
        <xdr:sp macro="" textlink="">
          <xdr:nvSpPr>
            <xdr:cNvPr id="2582636" name="Option Button 108" hidden="1">
              <a:extLst>
                <a:ext uri="{63B3BB69-23CF-44E3-9099-C40C66FF867C}">
                  <a14:compatExt spid="_x0000_s2582636"/>
                </a:ext>
                <a:ext uri="{FF2B5EF4-FFF2-40B4-BE49-F238E27FC236}">
                  <a16:creationId xmlns:a16="http://schemas.microsoft.com/office/drawing/2014/main" id="{00000000-0008-0000-0400-00006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70</xdr:row>
          <xdr:rowOff>106680</xdr:rowOff>
        </xdr:from>
        <xdr:to>
          <xdr:col>5</xdr:col>
          <xdr:colOff>830580</xdr:colOff>
          <xdr:row>70</xdr:row>
          <xdr:rowOff>312420</xdr:rowOff>
        </xdr:to>
        <xdr:sp macro="" textlink="">
          <xdr:nvSpPr>
            <xdr:cNvPr id="2582637" name="Option Button 109" hidden="1">
              <a:extLst>
                <a:ext uri="{63B3BB69-23CF-44E3-9099-C40C66FF867C}">
                  <a14:compatExt spid="_x0000_s2582637"/>
                </a:ext>
                <a:ext uri="{FF2B5EF4-FFF2-40B4-BE49-F238E27FC236}">
                  <a16:creationId xmlns:a16="http://schemas.microsoft.com/office/drawing/2014/main" id="{00000000-0008-0000-0400-00006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70</xdr:row>
          <xdr:rowOff>106680</xdr:rowOff>
        </xdr:from>
        <xdr:to>
          <xdr:col>6</xdr:col>
          <xdr:colOff>693420</xdr:colOff>
          <xdr:row>70</xdr:row>
          <xdr:rowOff>312420</xdr:rowOff>
        </xdr:to>
        <xdr:sp macro="" textlink="">
          <xdr:nvSpPr>
            <xdr:cNvPr id="2582638" name="Option Button 110" hidden="1">
              <a:extLst>
                <a:ext uri="{63B3BB69-23CF-44E3-9099-C40C66FF867C}">
                  <a14:compatExt spid="_x0000_s2582638"/>
                </a:ext>
                <a:ext uri="{FF2B5EF4-FFF2-40B4-BE49-F238E27FC236}">
                  <a16:creationId xmlns:a16="http://schemas.microsoft.com/office/drawing/2014/main" id="{00000000-0008-0000-0400-00006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76</xdr:row>
          <xdr:rowOff>76200</xdr:rowOff>
        </xdr:from>
        <xdr:to>
          <xdr:col>5</xdr:col>
          <xdr:colOff>792480</xdr:colOff>
          <xdr:row>76</xdr:row>
          <xdr:rowOff>297180</xdr:rowOff>
        </xdr:to>
        <xdr:sp macro="" textlink="">
          <xdr:nvSpPr>
            <xdr:cNvPr id="2582639" name="Option Button 111" hidden="1">
              <a:extLst>
                <a:ext uri="{63B3BB69-23CF-44E3-9099-C40C66FF867C}">
                  <a14:compatExt spid="_x0000_s2582639"/>
                </a:ext>
                <a:ext uri="{FF2B5EF4-FFF2-40B4-BE49-F238E27FC236}">
                  <a16:creationId xmlns:a16="http://schemas.microsoft.com/office/drawing/2014/main" id="{00000000-0008-0000-0400-00006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76</xdr:row>
          <xdr:rowOff>76200</xdr:rowOff>
        </xdr:from>
        <xdr:to>
          <xdr:col>6</xdr:col>
          <xdr:colOff>693420</xdr:colOff>
          <xdr:row>76</xdr:row>
          <xdr:rowOff>297180</xdr:rowOff>
        </xdr:to>
        <xdr:sp macro="" textlink="">
          <xdr:nvSpPr>
            <xdr:cNvPr id="2582640" name="Option Button 112" hidden="1">
              <a:extLst>
                <a:ext uri="{63B3BB69-23CF-44E3-9099-C40C66FF867C}">
                  <a14:compatExt spid="_x0000_s2582640"/>
                </a:ext>
                <a:ext uri="{FF2B5EF4-FFF2-40B4-BE49-F238E27FC236}">
                  <a16:creationId xmlns:a16="http://schemas.microsoft.com/office/drawing/2014/main" id="{00000000-0008-0000-0400-00007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78</xdr:row>
          <xdr:rowOff>68580</xdr:rowOff>
        </xdr:from>
        <xdr:to>
          <xdr:col>5</xdr:col>
          <xdr:colOff>830580</xdr:colOff>
          <xdr:row>78</xdr:row>
          <xdr:rowOff>297180</xdr:rowOff>
        </xdr:to>
        <xdr:sp macro="" textlink="">
          <xdr:nvSpPr>
            <xdr:cNvPr id="2582641" name="Option Button 113" hidden="1">
              <a:extLst>
                <a:ext uri="{63B3BB69-23CF-44E3-9099-C40C66FF867C}">
                  <a14:compatExt spid="_x0000_s2582641"/>
                </a:ext>
                <a:ext uri="{FF2B5EF4-FFF2-40B4-BE49-F238E27FC236}">
                  <a16:creationId xmlns:a16="http://schemas.microsoft.com/office/drawing/2014/main" id="{00000000-0008-0000-0400-00007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78</xdr:row>
          <xdr:rowOff>83820</xdr:rowOff>
        </xdr:from>
        <xdr:to>
          <xdr:col>6</xdr:col>
          <xdr:colOff>716280</xdr:colOff>
          <xdr:row>78</xdr:row>
          <xdr:rowOff>304800</xdr:rowOff>
        </xdr:to>
        <xdr:sp macro="" textlink="">
          <xdr:nvSpPr>
            <xdr:cNvPr id="2582642" name="Option Button 114" hidden="1">
              <a:extLst>
                <a:ext uri="{63B3BB69-23CF-44E3-9099-C40C66FF867C}">
                  <a14:compatExt spid="_x0000_s2582642"/>
                </a:ext>
                <a:ext uri="{FF2B5EF4-FFF2-40B4-BE49-F238E27FC236}">
                  <a16:creationId xmlns:a16="http://schemas.microsoft.com/office/drawing/2014/main" id="{00000000-0008-0000-0400-00007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80</xdr:row>
          <xdr:rowOff>114300</xdr:rowOff>
        </xdr:from>
        <xdr:to>
          <xdr:col>5</xdr:col>
          <xdr:colOff>830580</xdr:colOff>
          <xdr:row>80</xdr:row>
          <xdr:rowOff>335280</xdr:rowOff>
        </xdr:to>
        <xdr:sp macro="" textlink="">
          <xdr:nvSpPr>
            <xdr:cNvPr id="2582643" name="Option Button 115" hidden="1">
              <a:extLst>
                <a:ext uri="{63B3BB69-23CF-44E3-9099-C40C66FF867C}">
                  <a14:compatExt spid="_x0000_s2582643"/>
                </a:ext>
                <a:ext uri="{FF2B5EF4-FFF2-40B4-BE49-F238E27FC236}">
                  <a16:creationId xmlns:a16="http://schemas.microsoft.com/office/drawing/2014/main" id="{00000000-0008-0000-0400-00007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80</xdr:row>
          <xdr:rowOff>83820</xdr:rowOff>
        </xdr:from>
        <xdr:to>
          <xdr:col>6</xdr:col>
          <xdr:colOff>754380</xdr:colOff>
          <xdr:row>80</xdr:row>
          <xdr:rowOff>304800</xdr:rowOff>
        </xdr:to>
        <xdr:sp macro="" textlink="">
          <xdr:nvSpPr>
            <xdr:cNvPr id="2582644" name="Option Button 116" hidden="1">
              <a:extLst>
                <a:ext uri="{63B3BB69-23CF-44E3-9099-C40C66FF867C}">
                  <a14:compatExt spid="_x0000_s2582644"/>
                </a:ext>
                <a:ext uri="{FF2B5EF4-FFF2-40B4-BE49-F238E27FC236}">
                  <a16:creationId xmlns:a16="http://schemas.microsoft.com/office/drawing/2014/main" id="{00000000-0008-0000-0400-00007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82</xdr:row>
          <xdr:rowOff>68580</xdr:rowOff>
        </xdr:from>
        <xdr:to>
          <xdr:col>5</xdr:col>
          <xdr:colOff>838200</xdr:colOff>
          <xdr:row>82</xdr:row>
          <xdr:rowOff>297180</xdr:rowOff>
        </xdr:to>
        <xdr:sp macro="" textlink="">
          <xdr:nvSpPr>
            <xdr:cNvPr id="2582645" name="Option Button 117" hidden="1">
              <a:extLst>
                <a:ext uri="{63B3BB69-23CF-44E3-9099-C40C66FF867C}">
                  <a14:compatExt spid="_x0000_s2582645"/>
                </a:ext>
                <a:ext uri="{FF2B5EF4-FFF2-40B4-BE49-F238E27FC236}">
                  <a16:creationId xmlns:a16="http://schemas.microsoft.com/office/drawing/2014/main" id="{00000000-0008-0000-0400-00007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82</xdr:row>
          <xdr:rowOff>68580</xdr:rowOff>
        </xdr:from>
        <xdr:to>
          <xdr:col>6</xdr:col>
          <xdr:colOff>754380</xdr:colOff>
          <xdr:row>82</xdr:row>
          <xdr:rowOff>297180</xdr:rowOff>
        </xdr:to>
        <xdr:sp macro="" textlink="">
          <xdr:nvSpPr>
            <xdr:cNvPr id="2582646" name="Option Button 118" hidden="1">
              <a:extLst>
                <a:ext uri="{63B3BB69-23CF-44E3-9099-C40C66FF867C}">
                  <a14:compatExt spid="_x0000_s2582646"/>
                </a:ext>
                <a:ext uri="{FF2B5EF4-FFF2-40B4-BE49-F238E27FC236}">
                  <a16:creationId xmlns:a16="http://schemas.microsoft.com/office/drawing/2014/main" id="{00000000-0008-0000-0400-00007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84</xdr:row>
          <xdr:rowOff>83820</xdr:rowOff>
        </xdr:from>
        <xdr:to>
          <xdr:col>5</xdr:col>
          <xdr:colOff>830580</xdr:colOff>
          <xdr:row>84</xdr:row>
          <xdr:rowOff>304800</xdr:rowOff>
        </xdr:to>
        <xdr:sp macro="" textlink="">
          <xdr:nvSpPr>
            <xdr:cNvPr id="2582647" name="Option Button 119" hidden="1">
              <a:extLst>
                <a:ext uri="{63B3BB69-23CF-44E3-9099-C40C66FF867C}">
                  <a14:compatExt spid="_x0000_s2582647"/>
                </a:ext>
                <a:ext uri="{FF2B5EF4-FFF2-40B4-BE49-F238E27FC236}">
                  <a16:creationId xmlns:a16="http://schemas.microsoft.com/office/drawing/2014/main" id="{00000000-0008-0000-0400-00007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84</xdr:row>
          <xdr:rowOff>83820</xdr:rowOff>
        </xdr:from>
        <xdr:to>
          <xdr:col>6</xdr:col>
          <xdr:colOff>716280</xdr:colOff>
          <xdr:row>84</xdr:row>
          <xdr:rowOff>304800</xdr:rowOff>
        </xdr:to>
        <xdr:sp macro="" textlink="">
          <xdr:nvSpPr>
            <xdr:cNvPr id="2582648" name="Option Button 120" hidden="1">
              <a:extLst>
                <a:ext uri="{63B3BB69-23CF-44E3-9099-C40C66FF867C}">
                  <a14:compatExt spid="_x0000_s2582648"/>
                </a:ext>
                <a:ext uri="{FF2B5EF4-FFF2-40B4-BE49-F238E27FC236}">
                  <a16:creationId xmlns:a16="http://schemas.microsoft.com/office/drawing/2014/main" id="{00000000-0008-0000-0400-00007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86</xdr:row>
          <xdr:rowOff>106680</xdr:rowOff>
        </xdr:from>
        <xdr:to>
          <xdr:col>5</xdr:col>
          <xdr:colOff>838200</xdr:colOff>
          <xdr:row>86</xdr:row>
          <xdr:rowOff>335280</xdr:rowOff>
        </xdr:to>
        <xdr:sp macro="" textlink="">
          <xdr:nvSpPr>
            <xdr:cNvPr id="2582649" name="Option Button 121" hidden="1">
              <a:extLst>
                <a:ext uri="{63B3BB69-23CF-44E3-9099-C40C66FF867C}">
                  <a14:compatExt spid="_x0000_s2582649"/>
                </a:ext>
                <a:ext uri="{FF2B5EF4-FFF2-40B4-BE49-F238E27FC236}">
                  <a16:creationId xmlns:a16="http://schemas.microsoft.com/office/drawing/2014/main" id="{00000000-0008-0000-0400-00007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86</xdr:row>
          <xdr:rowOff>76200</xdr:rowOff>
        </xdr:from>
        <xdr:to>
          <xdr:col>6</xdr:col>
          <xdr:colOff>716280</xdr:colOff>
          <xdr:row>86</xdr:row>
          <xdr:rowOff>297180</xdr:rowOff>
        </xdr:to>
        <xdr:sp macro="" textlink="">
          <xdr:nvSpPr>
            <xdr:cNvPr id="2582650" name="Option Button 122" hidden="1">
              <a:extLst>
                <a:ext uri="{63B3BB69-23CF-44E3-9099-C40C66FF867C}">
                  <a14:compatExt spid="_x0000_s2582650"/>
                </a:ext>
                <a:ext uri="{FF2B5EF4-FFF2-40B4-BE49-F238E27FC236}">
                  <a16:creationId xmlns:a16="http://schemas.microsoft.com/office/drawing/2014/main" id="{00000000-0008-0000-0400-00007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88</xdr:row>
          <xdr:rowOff>106680</xdr:rowOff>
        </xdr:from>
        <xdr:to>
          <xdr:col>5</xdr:col>
          <xdr:colOff>868680</xdr:colOff>
          <xdr:row>88</xdr:row>
          <xdr:rowOff>335280</xdr:rowOff>
        </xdr:to>
        <xdr:sp macro="" textlink="">
          <xdr:nvSpPr>
            <xdr:cNvPr id="2582651" name="Option Button 123" hidden="1">
              <a:extLst>
                <a:ext uri="{63B3BB69-23CF-44E3-9099-C40C66FF867C}">
                  <a14:compatExt spid="_x0000_s2582651"/>
                </a:ext>
                <a:ext uri="{FF2B5EF4-FFF2-40B4-BE49-F238E27FC236}">
                  <a16:creationId xmlns:a16="http://schemas.microsoft.com/office/drawing/2014/main" id="{00000000-0008-0000-0400-00007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88</xdr:row>
          <xdr:rowOff>106680</xdr:rowOff>
        </xdr:from>
        <xdr:to>
          <xdr:col>6</xdr:col>
          <xdr:colOff>716280</xdr:colOff>
          <xdr:row>88</xdr:row>
          <xdr:rowOff>335280</xdr:rowOff>
        </xdr:to>
        <xdr:sp macro="" textlink="">
          <xdr:nvSpPr>
            <xdr:cNvPr id="2582652" name="Option Button 124" hidden="1">
              <a:extLst>
                <a:ext uri="{63B3BB69-23CF-44E3-9099-C40C66FF867C}">
                  <a14:compatExt spid="_x0000_s2582652"/>
                </a:ext>
                <a:ext uri="{FF2B5EF4-FFF2-40B4-BE49-F238E27FC236}">
                  <a16:creationId xmlns:a16="http://schemas.microsoft.com/office/drawing/2014/main" id="{00000000-0008-0000-0400-00007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90</xdr:row>
          <xdr:rowOff>83820</xdr:rowOff>
        </xdr:from>
        <xdr:to>
          <xdr:col>5</xdr:col>
          <xdr:colOff>868680</xdr:colOff>
          <xdr:row>90</xdr:row>
          <xdr:rowOff>304800</xdr:rowOff>
        </xdr:to>
        <xdr:sp macro="" textlink="">
          <xdr:nvSpPr>
            <xdr:cNvPr id="2582653" name="Option Button 125" hidden="1">
              <a:extLst>
                <a:ext uri="{63B3BB69-23CF-44E3-9099-C40C66FF867C}">
                  <a14:compatExt spid="_x0000_s2582653"/>
                </a:ext>
                <a:ext uri="{FF2B5EF4-FFF2-40B4-BE49-F238E27FC236}">
                  <a16:creationId xmlns:a16="http://schemas.microsoft.com/office/drawing/2014/main" id="{00000000-0008-0000-0400-00007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90</xdr:row>
          <xdr:rowOff>83820</xdr:rowOff>
        </xdr:from>
        <xdr:to>
          <xdr:col>6</xdr:col>
          <xdr:colOff>716280</xdr:colOff>
          <xdr:row>90</xdr:row>
          <xdr:rowOff>304800</xdr:rowOff>
        </xdr:to>
        <xdr:sp macro="" textlink="">
          <xdr:nvSpPr>
            <xdr:cNvPr id="2582654" name="Option Button 126" hidden="1">
              <a:extLst>
                <a:ext uri="{63B3BB69-23CF-44E3-9099-C40C66FF867C}">
                  <a14:compatExt spid="_x0000_s2582654"/>
                </a:ext>
                <a:ext uri="{FF2B5EF4-FFF2-40B4-BE49-F238E27FC236}">
                  <a16:creationId xmlns:a16="http://schemas.microsoft.com/office/drawing/2014/main" id="{00000000-0008-0000-0400-00007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92</xdr:row>
          <xdr:rowOff>106680</xdr:rowOff>
        </xdr:from>
        <xdr:to>
          <xdr:col>5</xdr:col>
          <xdr:colOff>868680</xdr:colOff>
          <xdr:row>92</xdr:row>
          <xdr:rowOff>335280</xdr:rowOff>
        </xdr:to>
        <xdr:sp macro="" textlink="">
          <xdr:nvSpPr>
            <xdr:cNvPr id="2582655" name="Option Button 127" hidden="1">
              <a:extLst>
                <a:ext uri="{63B3BB69-23CF-44E3-9099-C40C66FF867C}">
                  <a14:compatExt spid="_x0000_s2582655"/>
                </a:ext>
                <a:ext uri="{FF2B5EF4-FFF2-40B4-BE49-F238E27FC236}">
                  <a16:creationId xmlns:a16="http://schemas.microsoft.com/office/drawing/2014/main" id="{00000000-0008-0000-0400-00007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92</xdr:row>
          <xdr:rowOff>76200</xdr:rowOff>
        </xdr:from>
        <xdr:to>
          <xdr:col>6</xdr:col>
          <xdr:colOff>716280</xdr:colOff>
          <xdr:row>92</xdr:row>
          <xdr:rowOff>297180</xdr:rowOff>
        </xdr:to>
        <xdr:sp macro="" textlink="">
          <xdr:nvSpPr>
            <xdr:cNvPr id="2582656" name="Option Button 128" hidden="1">
              <a:extLst>
                <a:ext uri="{63B3BB69-23CF-44E3-9099-C40C66FF867C}">
                  <a14:compatExt spid="_x0000_s2582656"/>
                </a:ext>
                <a:ext uri="{FF2B5EF4-FFF2-40B4-BE49-F238E27FC236}">
                  <a16:creationId xmlns:a16="http://schemas.microsoft.com/office/drawing/2014/main" id="{00000000-0008-0000-0400-00008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94</xdr:row>
          <xdr:rowOff>106680</xdr:rowOff>
        </xdr:from>
        <xdr:to>
          <xdr:col>5</xdr:col>
          <xdr:colOff>830580</xdr:colOff>
          <xdr:row>94</xdr:row>
          <xdr:rowOff>312420</xdr:rowOff>
        </xdr:to>
        <xdr:sp macro="" textlink="">
          <xdr:nvSpPr>
            <xdr:cNvPr id="2582657" name="Option Button 129" hidden="1">
              <a:extLst>
                <a:ext uri="{63B3BB69-23CF-44E3-9099-C40C66FF867C}">
                  <a14:compatExt spid="_x0000_s2582657"/>
                </a:ext>
                <a:ext uri="{FF2B5EF4-FFF2-40B4-BE49-F238E27FC236}">
                  <a16:creationId xmlns:a16="http://schemas.microsoft.com/office/drawing/2014/main" id="{00000000-0008-0000-0400-00008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94</xdr:row>
          <xdr:rowOff>144780</xdr:rowOff>
        </xdr:from>
        <xdr:to>
          <xdr:col>6</xdr:col>
          <xdr:colOff>716280</xdr:colOff>
          <xdr:row>94</xdr:row>
          <xdr:rowOff>373380</xdr:rowOff>
        </xdr:to>
        <xdr:sp macro="" textlink="">
          <xdr:nvSpPr>
            <xdr:cNvPr id="2582658" name="Option Button 130" hidden="1">
              <a:extLst>
                <a:ext uri="{63B3BB69-23CF-44E3-9099-C40C66FF867C}">
                  <a14:compatExt spid="_x0000_s2582658"/>
                </a:ext>
                <a:ext uri="{FF2B5EF4-FFF2-40B4-BE49-F238E27FC236}">
                  <a16:creationId xmlns:a16="http://schemas.microsoft.com/office/drawing/2014/main" id="{00000000-0008-0000-0400-00008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96</xdr:row>
          <xdr:rowOff>106680</xdr:rowOff>
        </xdr:from>
        <xdr:to>
          <xdr:col>5</xdr:col>
          <xdr:colOff>868680</xdr:colOff>
          <xdr:row>96</xdr:row>
          <xdr:rowOff>335280</xdr:rowOff>
        </xdr:to>
        <xdr:sp macro="" textlink="">
          <xdr:nvSpPr>
            <xdr:cNvPr id="2582659" name="Option Button 131" hidden="1">
              <a:extLst>
                <a:ext uri="{63B3BB69-23CF-44E3-9099-C40C66FF867C}">
                  <a14:compatExt spid="_x0000_s2582659"/>
                </a:ext>
                <a:ext uri="{FF2B5EF4-FFF2-40B4-BE49-F238E27FC236}">
                  <a16:creationId xmlns:a16="http://schemas.microsoft.com/office/drawing/2014/main" id="{00000000-0008-0000-0400-00008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96</xdr:row>
          <xdr:rowOff>83820</xdr:rowOff>
        </xdr:from>
        <xdr:to>
          <xdr:col>6</xdr:col>
          <xdr:colOff>754380</xdr:colOff>
          <xdr:row>96</xdr:row>
          <xdr:rowOff>304800</xdr:rowOff>
        </xdr:to>
        <xdr:sp macro="" textlink="">
          <xdr:nvSpPr>
            <xdr:cNvPr id="2582660" name="Option Button 132" hidden="1">
              <a:extLst>
                <a:ext uri="{63B3BB69-23CF-44E3-9099-C40C66FF867C}">
                  <a14:compatExt spid="_x0000_s2582660"/>
                </a:ext>
                <a:ext uri="{FF2B5EF4-FFF2-40B4-BE49-F238E27FC236}">
                  <a16:creationId xmlns:a16="http://schemas.microsoft.com/office/drawing/2014/main" id="{00000000-0008-0000-0400-00008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102</xdr:row>
          <xdr:rowOff>106680</xdr:rowOff>
        </xdr:from>
        <xdr:to>
          <xdr:col>5</xdr:col>
          <xdr:colOff>868680</xdr:colOff>
          <xdr:row>102</xdr:row>
          <xdr:rowOff>312420</xdr:rowOff>
        </xdr:to>
        <xdr:sp macro="" textlink="">
          <xdr:nvSpPr>
            <xdr:cNvPr id="2582661" name="Option Button 133" hidden="1">
              <a:extLst>
                <a:ext uri="{63B3BB69-23CF-44E3-9099-C40C66FF867C}">
                  <a14:compatExt spid="_x0000_s2582661"/>
                </a:ext>
                <a:ext uri="{FF2B5EF4-FFF2-40B4-BE49-F238E27FC236}">
                  <a16:creationId xmlns:a16="http://schemas.microsoft.com/office/drawing/2014/main" id="{00000000-0008-0000-0400-00008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102</xdr:row>
          <xdr:rowOff>106680</xdr:rowOff>
        </xdr:from>
        <xdr:to>
          <xdr:col>6</xdr:col>
          <xdr:colOff>754380</xdr:colOff>
          <xdr:row>102</xdr:row>
          <xdr:rowOff>312420</xdr:rowOff>
        </xdr:to>
        <xdr:sp macro="" textlink="">
          <xdr:nvSpPr>
            <xdr:cNvPr id="2582662" name="Option Button 134" hidden="1">
              <a:extLst>
                <a:ext uri="{63B3BB69-23CF-44E3-9099-C40C66FF867C}">
                  <a14:compatExt spid="_x0000_s2582662"/>
                </a:ext>
                <a:ext uri="{FF2B5EF4-FFF2-40B4-BE49-F238E27FC236}">
                  <a16:creationId xmlns:a16="http://schemas.microsoft.com/office/drawing/2014/main" id="{00000000-0008-0000-0400-00008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108</xdr:row>
          <xdr:rowOff>106680</xdr:rowOff>
        </xdr:from>
        <xdr:to>
          <xdr:col>5</xdr:col>
          <xdr:colOff>830580</xdr:colOff>
          <xdr:row>108</xdr:row>
          <xdr:rowOff>335280</xdr:rowOff>
        </xdr:to>
        <xdr:sp macro="" textlink="">
          <xdr:nvSpPr>
            <xdr:cNvPr id="2582663" name="Option Button 135" hidden="1">
              <a:extLst>
                <a:ext uri="{63B3BB69-23CF-44E3-9099-C40C66FF867C}">
                  <a14:compatExt spid="_x0000_s2582663"/>
                </a:ext>
                <a:ext uri="{FF2B5EF4-FFF2-40B4-BE49-F238E27FC236}">
                  <a16:creationId xmlns:a16="http://schemas.microsoft.com/office/drawing/2014/main" id="{00000000-0008-0000-0400-00008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108</xdr:row>
          <xdr:rowOff>83820</xdr:rowOff>
        </xdr:from>
        <xdr:to>
          <xdr:col>6</xdr:col>
          <xdr:colOff>754380</xdr:colOff>
          <xdr:row>108</xdr:row>
          <xdr:rowOff>304800</xdr:rowOff>
        </xdr:to>
        <xdr:sp macro="" textlink="">
          <xdr:nvSpPr>
            <xdr:cNvPr id="2582664" name="Option Button 136" hidden="1">
              <a:extLst>
                <a:ext uri="{63B3BB69-23CF-44E3-9099-C40C66FF867C}">
                  <a14:compatExt spid="_x0000_s2582664"/>
                </a:ext>
                <a:ext uri="{FF2B5EF4-FFF2-40B4-BE49-F238E27FC236}">
                  <a16:creationId xmlns:a16="http://schemas.microsoft.com/office/drawing/2014/main" id="{00000000-0008-0000-0400-00008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110</xdr:row>
          <xdr:rowOff>83820</xdr:rowOff>
        </xdr:from>
        <xdr:to>
          <xdr:col>5</xdr:col>
          <xdr:colOff>830580</xdr:colOff>
          <xdr:row>110</xdr:row>
          <xdr:rowOff>304800</xdr:rowOff>
        </xdr:to>
        <xdr:sp macro="" textlink="">
          <xdr:nvSpPr>
            <xdr:cNvPr id="2582665" name="Option Button 137" hidden="1">
              <a:extLst>
                <a:ext uri="{63B3BB69-23CF-44E3-9099-C40C66FF867C}">
                  <a14:compatExt spid="_x0000_s2582665"/>
                </a:ext>
                <a:ext uri="{FF2B5EF4-FFF2-40B4-BE49-F238E27FC236}">
                  <a16:creationId xmlns:a16="http://schemas.microsoft.com/office/drawing/2014/main" id="{00000000-0008-0000-0400-00008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110</xdr:row>
          <xdr:rowOff>83820</xdr:rowOff>
        </xdr:from>
        <xdr:to>
          <xdr:col>6</xdr:col>
          <xdr:colOff>754380</xdr:colOff>
          <xdr:row>110</xdr:row>
          <xdr:rowOff>304800</xdr:rowOff>
        </xdr:to>
        <xdr:sp macro="" textlink="">
          <xdr:nvSpPr>
            <xdr:cNvPr id="2582666" name="Option Button 138" hidden="1">
              <a:extLst>
                <a:ext uri="{63B3BB69-23CF-44E3-9099-C40C66FF867C}">
                  <a14:compatExt spid="_x0000_s2582666"/>
                </a:ext>
                <a:ext uri="{FF2B5EF4-FFF2-40B4-BE49-F238E27FC236}">
                  <a16:creationId xmlns:a16="http://schemas.microsoft.com/office/drawing/2014/main" id="{00000000-0008-0000-0400-00008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112</xdr:row>
          <xdr:rowOff>106680</xdr:rowOff>
        </xdr:from>
        <xdr:to>
          <xdr:col>5</xdr:col>
          <xdr:colOff>830580</xdr:colOff>
          <xdr:row>112</xdr:row>
          <xdr:rowOff>335280</xdr:rowOff>
        </xdr:to>
        <xdr:sp macro="" textlink="">
          <xdr:nvSpPr>
            <xdr:cNvPr id="2582667" name="Option Button 139" hidden="1">
              <a:extLst>
                <a:ext uri="{63B3BB69-23CF-44E3-9099-C40C66FF867C}">
                  <a14:compatExt spid="_x0000_s2582667"/>
                </a:ext>
                <a:ext uri="{FF2B5EF4-FFF2-40B4-BE49-F238E27FC236}">
                  <a16:creationId xmlns:a16="http://schemas.microsoft.com/office/drawing/2014/main" id="{00000000-0008-0000-0400-00008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112</xdr:row>
          <xdr:rowOff>106680</xdr:rowOff>
        </xdr:from>
        <xdr:to>
          <xdr:col>6</xdr:col>
          <xdr:colOff>754380</xdr:colOff>
          <xdr:row>112</xdr:row>
          <xdr:rowOff>335280</xdr:rowOff>
        </xdr:to>
        <xdr:sp macro="" textlink="">
          <xdr:nvSpPr>
            <xdr:cNvPr id="2582668" name="Option Button 140" hidden="1">
              <a:extLst>
                <a:ext uri="{63B3BB69-23CF-44E3-9099-C40C66FF867C}">
                  <a14:compatExt spid="_x0000_s2582668"/>
                </a:ext>
                <a:ext uri="{FF2B5EF4-FFF2-40B4-BE49-F238E27FC236}">
                  <a16:creationId xmlns:a16="http://schemas.microsoft.com/office/drawing/2014/main" id="{00000000-0008-0000-0400-00008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114</xdr:row>
          <xdr:rowOff>83820</xdr:rowOff>
        </xdr:from>
        <xdr:to>
          <xdr:col>5</xdr:col>
          <xdr:colOff>792480</xdr:colOff>
          <xdr:row>114</xdr:row>
          <xdr:rowOff>304800</xdr:rowOff>
        </xdr:to>
        <xdr:sp macro="" textlink="">
          <xdr:nvSpPr>
            <xdr:cNvPr id="2582669" name="Option Button 141" hidden="1">
              <a:extLst>
                <a:ext uri="{63B3BB69-23CF-44E3-9099-C40C66FF867C}">
                  <a14:compatExt spid="_x0000_s2582669"/>
                </a:ext>
                <a:ext uri="{FF2B5EF4-FFF2-40B4-BE49-F238E27FC236}">
                  <a16:creationId xmlns:a16="http://schemas.microsoft.com/office/drawing/2014/main" id="{00000000-0008-0000-0400-00008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114</xdr:row>
          <xdr:rowOff>106680</xdr:rowOff>
        </xdr:from>
        <xdr:to>
          <xdr:col>6</xdr:col>
          <xdr:colOff>754380</xdr:colOff>
          <xdr:row>114</xdr:row>
          <xdr:rowOff>335280</xdr:rowOff>
        </xdr:to>
        <xdr:sp macro="" textlink="">
          <xdr:nvSpPr>
            <xdr:cNvPr id="2582670" name="Option Button 142" hidden="1">
              <a:extLst>
                <a:ext uri="{63B3BB69-23CF-44E3-9099-C40C66FF867C}">
                  <a14:compatExt spid="_x0000_s2582670"/>
                </a:ext>
                <a:ext uri="{FF2B5EF4-FFF2-40B4-BE49-F238E27FC236}">
                  <a16:creationId xmlns:a16="http://schemas.microsoft.com/office/drawing/2014/main" id="{00000000-0008-0000-0400-00008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116</xdr:row>
          <xdr:rowOff>83820</xdr:rowOff>
        </xdr:from>
        <xdr:to>
          <xdr:col>5</xdr:col>
          <xdr:colOff>830580</xdr:colOff>
          <xdr:row>116</xdr:row>
          <xdr:rowOff>304800</xdr:rowOff>
        </xdr:to>
        <xdr:sp macro="" textlink="">
          <xdr:nvSpPr>
            <xdr:cNvPr id="2582671" name="Option Button 143" hidden="1">
              <a:extLst>
                <a:ext uri="{63B3BB69-23CF-44E3-9099-C40C66FF867C}">
                  <a14:compatExt spid="_x0000_s2582671"/>
                </a:ext>
                <a:ext uri="{FF2B5EF4-FFF2-40B4-BE49-F238E27FC236}">
                  <a16:creationId xmlns:a16="http://schemas.microsoft.com/office/drawing/2014/main" id="{00000000-0008-0000-0400-00008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116</xdr:row>
          <xdr:rowOff>106680</xdr:rowOff>
        </xdr:from>
        <xdr:to>
          <xdr:col>6</xdr:col>
          <xdr:colOff>754380</xdr:colOff>
          <xdr:row>116</xdr:row>
          <xdr:rowOff>335280</xdr:rowOff>
        </xdr:to>
        <xdr:sp macro="" textlink="">
          <xdr:nvSpPr>
            <xdr:cNvPr id="2582672" name="Option Button 144" hidden="1">
              <a:extLst>
                <a:ext uri="{63B3BB69-23CF-44E3-9099-C40C66FF867C}">
                  <a14:compatExt spid="_x0000_s2582672"/>
                </a:ext>
                <a:ext uri="{FF2B5EF4-FFF2-40B4-BE49-F238E27FC236}">
                  <a16:creationId xmlns:a16="http://schemas.microsoft.com/office/drawing/2014/main" id="{00000000-0008-0000-0400-00009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118</xdr:row>
          <xdr:rowOff>76200</xdr:rowOff>
        </xdr:from>
        <xdr:to>
          <xdr:col>5</xdr:col>
          <xdr:colOff>830580</xdr:colOff>
          <xdr:row>118</xdr:row>
          <xdr:rowOff>297180</xdr:rowOff>
        </xdr:to>
        <xdr:sp macro="" textlink="">
          <xdr:nvSpPr>
            <xdr:cNvPr id="2582673" name="Option Button 145" hidden="1">
              <a:extLst>
                <a:ext uri="{63B3BB69-23CF-44E3-9099-C40C66FF867C}">
                  <a14:compatExt spid="_x0000_s2582673"/>
                </a:ext>
                <a:ext uri="{FF2B5EF4-FFF2-40B4-BE49-F238E27FC236}">
                  <a16:creationId xmlns:a16="http://schemas.microsoft.com/office/drawing/2014/main" id="{00000000-0008-0000-0400-00009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118</xdr:row>
          <xdr:rowOff>83820</xdr:rowOff>
        </xdr:from>
        <xdr:to>
          <xdr:col>6</xdr:col>
          <xdr:colOff>754380</xdr:colOff>
          <xdr:row>118</xdr:row>
          <xdr:rowOff>304800</xdr:rowOff>
        </xdr:to>
        <xdr:sp macro="" textlink="">
          <xdr:nvSpPr>
            <xdr:cNvPr id="2582674" name="Option Button 146" hidden="1">
              <a:extLst>
                <a:ext uri="{63B3BB69-23CF-44E3-9099-C40C66FF867C}">
                  <a14:compatExt spid="_x0000_s2582674"/>
                </a:ext>
                <a:ext uri="{FF2B5EF4-FFF2-40B4-BE49-F238E27FC236}">
                  <a16:creationId xmlns:a16="http://schemas.microsoft.com/office/drawing/2014/main" id="{00000000-0008-0000-0400-00009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120</xdr:row>
          <xdr:rowOff>106680</xdr:rowOff>
        </xdr:from>
        <xdr:to>
          <xdr:col>5</xdr:col>
          <xdr:colOff>830580</xdr:colOff>
          <xdr:row>120</xdr:row>
          <xdr:rowOff>335280</xdr:rowOff>
        </xdr:to>
        <xdr:sp macro="" textlink="">
          <xdr:nvSpPr>
            <xdr:cNvPr id="2582675" name="Option Button 147" hidden="1">
              <a:extLst>
                <a:ext uri="{63B3BB69-23CF-44E3-9099-C40C66FF867C}">
                  <a14:compatExt spid="_x0000_s2582675"/>
                </a:ext>
                <a:ext uri="{FF2B5EF4-FFF2-40B4-BE49-F238E27FC236}">
                  <a16:creationId xmlns:a16="http://schemas.microsoft.com/office/drawing/2014/main" id="{00000000-0008-0000-0400-00009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120</xdr:row>
          <xdr:rowOff>106680</xdr:rowOff>
        </xdr:from>
        <xdr:to>
          <xdr:col>6</xdr:col>
          <xdr:colOff>754380</xdr:colOff>
          <xdr:row>120</xdr:row>
          <xdr:rowOff>335280</xdr:rowOff>
        </xdr:to>
        <xdr:sp macro="" textlink="">
          <xdr:nvSpPr>
            <xdr:cNvPr id="2582676" name="Option Button 148" hidden="1">
              <a:extLst>
                <a:ext uri="{63B3BB69-23CF-44E3-9099-C40C66FF867C}">
                  <a14:compatExt spid="_x0000_s2582676"/>
                </a:ext>
                <a:ext uri="{FF2B5EF4-FFF2-40B4-BE49-F238E27FC236}">
                  <a16:creationId xmlns:a16="http://schemas.microsoft.com/office/drawing/2014/main" id="{00000000-0008-0000-0400-00009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122</xdr:row>
          <xdr:rowOff>83820</xdr:rowOff>
        </xdr:from>
        <xdr:to>
          <xdr:col>5</xdr:col>
          <xdr:colOff>830580</xdr:colOff>
          <xdr:row>122</xdr:row>
          <xdr:rowOff>304800</xdr:rowOff>
        </xdr:to>
        <xdr:sp macro="" textlink="">
          <xdr:nvSpPr>
            <xdr:cNvPr id="2582677" name="Option Button 149" hidden="1">
              <a:extLst>
                <a:ext uri="{63B3BB69-23CF-44E3-9099-C40C66FF867C}">
                  <a14:compatExt spid="_x0000_s2582677"/>
                </a:ext>
                <a:ext uri="{FF2B5EF4-FFF2-40B4-BE49-F238E27FC236}">
                  <a16:creationId xmlns:a16="http://schemas.microsoft.com/office/drawing/2014/main" id="{00000000-0008-0000-0400-00009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122</xdr:row>
          <xdr:rowOff>106680</xdr:rowOff>
        </xdr:from>
        <xdr:to>
          <xdr:col>6</xdr:col>
          <xdr:colOff>754380</xdr:colOff>
          <xdr:row>122</xdr:row>
          <xdr:rowOff>335280</xdr:rowOff>
        </xdr:to>
        <xdr:sp macro="" textlink="">
          <xdr:nvSpPr>
            <xdr:cNvPr id="2582678" name="Option Button 150" hidden="1">
              <a:extLst>
                <a:ext uri="{63B3BB69-23CF-44E3-9099-C40C66FF867C}">
                  <a14:compatExt spid="_x0000_s2582678"/>
                </a:ext>
                <a:ext uri="{FF2B5EF4-FFF2-40B4-BE49-F238E27FC236}">
                  <a16:creationId xmlns:a16="http://schemas.microsoft.com/office/drawing/2014/main" id="{00000000-0008-0000-0400-00009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124</xdr:row>
          <xdr:rowOff>114300</xdr:rowOff>
        </xdr:from>
        <xdr:to>
          <xdr:col>5</xdr:col>
          <xdr:colOff>830580</xdr:colOff>
          <xdr:row>124</xdr:row>
          <xdr:rowOff>335280</xdr:rowOff>
        </xdr:to>
        <xdr:sp macro="" textlink="">
          <xdr:nvSpPr>
            <xdr:cNvPr id="2582679" name="Option Button 151" hidden="1">
              <a:extLst>
                <a:ext uri="{63B3BB69-23CF-44E3-9099-C40C66FF867C}">
                  <a14:compatExt spid="_x0000_s2582679"/>
                </a:ext>
                <a:ext uri="{FF2B5EF4-FFF2-40B4-BE49-F238E27FC236}">
                  <a16:creationId xmlns:a16="http://schemas.microsoft.com/office/drawing/2014/main" id="{00000000-0008-0000-0400-00009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124</xdr:row>
          <xdr:rowOff>83820</xdr:rowOff>
        </xdr:from>
        <xdr:to>
          <xdr:col>6</xdr:col>
          <xdr:colOff>754380</xdr:colOff>
          <xdr:row>124</xdr:row>
          <xdr:rowOff>304800</xdr:rowOff>
        </xdr:to>
        <xdr:sp macro="" textlink="">
          <xdr:nvSpPr>
            <xdr:cNvPr id="2582680" name="Option Button 152" hidden="1">
              <a:extLst>
                <a:ext uri="{63B3BB69-23CF-44E3-9099-C40C66FF867C}">
                  <a14:compatExt spid="_x0000_s2582680"/>
                </a:ext>
                <a:ext uri="{FF2B5EF4-FFF2-40B4-BE49-F238E27FC236}">
                  <a16:creationId xmlns:a16="http://schemas.microsoft.com/office/drawing/2014/main" id="{00000000-0008-0000-0400-00009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126</xdr:row>
          <xdr:rowOff>114300</xdr:rowOff>
        </xdr:from>
        <xdr:to>
          <xdr:col>5</xdr:col>
          <xdr:colOff>792480</xdr:colOff>
          <xdr:row>126</xdr:row>
          <xdr:rowOff>335280</xdr:rowOff>
        </xdr:to>
        <xdr:sp macro="" textlink="">
          <xdr:nvSpPr>
            <xdr:cNvPr id="2582681" name="Option Button 153" hidden="1">
              <a:extLst>
                <a:ext uri="{63B3BB69-23CF-44E3-9099-C40C66FF867C}">
                  <a14:compatExt spid="_x0000_s2582681"/>
                </a:ext>
                <a:ext uri="{FF2B5EF4-FFF2-40B4-BE49-F238E27FC236}">
                  <a16:creationId xmlns:a16="http://schemas.microsoft.com/office/drawing/2014/main" id="{00000000-0008-0000-0400-00009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126</xdr:row>
          <xdr:rowOff>144780</xdr:rowOff>
        </xdr:from>
        <xdr:to>
          <xdr:col>6</xdr:col>
          <xdr:colOff>754380</xdr:colOff>
          <xdr:row>126</xdr:row>
          <xdr:rowOff>373380</xdr:rowOff>
        </xdr:to>
        <xdr:sp macro="" textlink="">
          <xdr:nvSpPr>
            <xdr:cNvPr id="2582682" name="Option Button 154" hidden="1">
              <a:extLst>
                <a:ext uri="{63B3BB69-23CF-44E3-9099-C40C66FF867C}">
                  <a14:compatExt spid="_x0000_s2582682"/>
                </a:ext>
                <a:ext uri="{FF2B5EF4-FFF2-40B4-BE49-F238E27FC236}">
                  <a16:creationId xmlns:a16="http://schemas.microsoft.com/office/drawing/2014/main" id="{00000000-0008-0000-0400-00009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128</xdr:row>
          <xdr:rowOff>106680</xdr:rowOff>
        </xdr:from>
        <xdr:to>
          <xdr:col>5</xdr:col>
          <xdr:colOff>830580</xdr:colOff>
          <xdr:row>128</xdr:row>
          <xdr:rowOff>335280</xdr:rowOff>
        </xdr:to>
        <xdr:sp macro="" textlink="">
          <xdr:nvSpPr>
            <xdr:cNvPr id="2582683" name="Option Button 155" hidden="1">
              <a:extLst>
                <a:ext uri="{63B3BB69-23CF-44E3-9099-C40C66FF867C}">
                  <a14:compatExt spid="_x0000_s2582683"/>
                </a:ext>
                <a:ext uri="{FF2B5EF4-FFF2-40B4-BE49-F238E27FC236}">
                  <a16:creationId xmlns:a16="http://schemas.microsoft.com/office/drawing/2014/main" id="{00000000-0008-0000-0400-00009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128</xdr:row>
          <xdr:rowOff>106680</xdr:rowOff>
        </xdr:from>
        <xdr:to>
          <xdr:col>6</xdr:col>
          <xdr:colOff>754380</xdr:colOff>
          <xdr:row>128</xdr:row>
          <xdr:rowOff>335280</xdr:rowOff>
        </xdr:to>
        <xdr:sp macro="" textlink="">
          <xdr:nvSpPr>
            <xdr:cNvPr id="2582684" name="Option Button 156" hidden="1">
              <a:extLst>
                <a:ext uri="{63B3BB69-23CF-44E3-9099-C40C66FF867C}">
                  <a14:compatExt spid="_x0000_s2582684"/>
                </a:ext>
                <a:ext uri="{FF2B5EF4-FFF2-40B4-BE49-F238E27FC236}">
                  <a16:creationId xmlns:a16="http://schemas.microsoft.com/office/drawing/2014/main" id="{00000000-0008-0000-0400-00009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134</xdr:row>
          <xdr:rowOff>106680</xdr:rowOff>
        </xdr:from>
        <xdr:to>
          <xdr:col>5</xdr:col>
          <xdr:colOff>830580</xdr:colOff>
          <xdr:row>134</xdr:row>
          <xdr:rowOff>312420</xdr:rowOff>
        </xdr:to>
        <xdr:sp macro="" textlink="">
          <xdr:nvSpPr>
            <xdr:cNvPr id="2582685" name="Option Button 157" hidden="1">
              <a:extLst>
                <a:ext uri="{63B3BB69-23CF-44E3-9099-C40C66FF867C}">
                  <a14:compatExt spid="_x0000_s2582685"/>
                </a:ext>
                <a:ext uri="{FF2B5EF4-FFF2-40B4-BE49-F238E27FC236}">
                  <a16:creationId xmlns:a16="http://schemas.microsoft.com/office/drawing/2014/main" id="{00000000-0008-0000-0400-00009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134</xdr:row>
          <xdr:rowOff>106680</xdr:rowOff>
        </xdr:from>
        <xdr:to>
          <xdr:col>6</xdr:col>
          <xdr:colOff>754380</xdr:colOff>
          <xdr:row>134</xdr:row>
          <xdr:rowOff>312420</xdr:rowOff>
        </xdr:to>
        <xdr:sp macro="" textlink="">
          <xdr:nvSpPr>
            <xdr:cNvPr id="2582686" name="Option Button 158" hidden="1">
              <a:extLst>
                <a:ext uri="{63B3BB69-23CF-44E3-9099-C40C66FF867C}">
                  <a14:compatExt spid="_x0000_s2582686"/>
                </a:ext>
                <a:ext uri="{FF2B5EF4-FFF2-40B4-BE49-F238E27FC236}">
                  <a16:creationId xmlns:a16="http://schemas.microsoft.com/office/drawing/2014/main" id="{00000000-0008-0000-0400-00009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140</xdr:row>
          <xdr:rowOff>83820</xdr:rowOff>
        </xdr:from>
        <xdr:to>
          <xdr:col>5</xdr:col>
          <xdr:colOff>792480</xdr:colOff>
          <xdr:row>140</xdr:row>
          <xdr:rowOff>304800</xdr:rowOff>
        </xdr:to>
        <xdr:sp macro="" textlink="">
          <xdr:nvSpPr>
            <xdr:cNvPr id="2582687" name="Option Button 159" hidden="1">
              <a:extLst>
                <a:ext uri="{63B3BB69-23CF-44E3-9099-C40C66FF867C}">
                  <a14:compatExt spid="_x0000_s2582687"/>
                </a:ext>
                <a:ext uri="{FF2B5EF4-FFF2-40B4-BE49-F238E27FC236}">
                  <a16:creationId xmlns:a16="http://schemas.microsoft.com/office/drawing/2014/main" id="{00000000-0008-0000-0400-00009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140</xdr:row>
          <xdr:rowOff>83820</xdr:rowOff>
        </xdr:from>
        <xdr:to>
          <xdr:col>6</xdr:col>
          <xdr:colOff>716280</xdr:colOff>
          <xdr:row>140</xdr:row>
          <xdr:rowOff>304800</xdr:rowOff>
        </xdr:to>
        <xdr:sp macro="" textlink="">
          <xdr:nvSpPr>
            <xdr:cNvPr id="2582688" name="Option Button 160" hidden="1">
              <a:extLst>
                <a:ext uri="{63B3BB69-23CF-44E3-9099-C40C66FF867C}">
                  <a14:compatExt spid="_x0000_s2582688"/>
                </a:ext>
                <a:ext uri="{FF2B5EF4-FFF2-40B4-BE49-F238E27FC236}">
                  <a16:creationId xmlns:a16="http://schemas.microsoft.com/office/drawing/2014/main" id="{00000000-0008-0000-0400-0000A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142</xdr:row>
          <xdr:rowOff>106680</xdr:rowOff>
        </xdr:from>
        <xdr:to>
          <xdr:col>5</xdr:col>
          <xdr:colOff>868680</xdr:colOff>
          <xdr:row>142</xdr:row>
          <xdr:rowOff>335280</xdr:rowOff>
        </xdr:to>
        <xdr:sp macro="" textlink="">
          <xdr:nvSpPr>
            <xdr:cNvPr id="2582689" name="Option Button 161" hidden="1">
              <a:extLst>
                <a:ext uri="{63B3BB69-23CF-44E3-9099-C40C66FF867C}">
                  <a14:compatExt spid="_x0000_s2582689"/>
                </a:ext>
                <a:ext uri="{FF2B5EF4-FFF2-40B4-BE49-F238E27FC236}">
                  <a16:creationId xmlns:a16="http://schemas.microsoft.com/office/drawing/2014/main" id="{00000000-0008-0000-0400-0000A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142</xdr:row>
          <xdr:rowOff>83820</xdr:rowOff>
        </xdr:from>
        <xdr:to>
          <xdr:col>6</xdr:col>
          <xdr:colOff>716280</xdr:colOff>
          <xdr:row>142</xdr:row>
          <xdr:rowOff>304800</xdr:rowOff>
        </xdr:to>
        <xdr:sp macro="" textlink="">
          <xdr:nvSpPr>
            <xdr:cNvPr id="2582690" name="Option Button 162" hidden="1">
              <a:extLst>
                <a:ext uri="{63B3BB69-23CF-44E3-9099-C40C66FF867C}">
                  <a14:compatExt spid="_x0000_s2582690"/>
                </a:ext>
                <a:ext uri="{FF2B5EF4-FFF2-40B4-BE49-F238E27FC236}">
                  <a16:creationId xmlns:a16="http://schemas.microsoft.com/office/drawing/2014/main" id="{00000000-0008-0000-0400-0000A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144</xdr:row>
          <xdr:rowOff>83820</xdr:rowOff>
        </xdr:from>
        <xdr:to>
          <xdr:col>5</xdr:col>
          <xdr:colOff>876300</xdr:colOff>
          <xdr:row>144</xdr:row>
          <xdr:rowOff>304800</xdr:rowOff>
        </xdr:to>
        <xdr:sp macro="" textlink="">
          <xdr:nvSpPr>
            <xdr:cNvPr id="2582691" name="Option Button 163" hidden="1">
              <a:extLst>
                <a:ext uri="{63B3BB69-23CF-44E3-9099-C40C66FF867C}">
                  <a14:compatExt spid="_x0000_s2582691"/>
                </a:ext>
                <a:ext uri="{FF2B5EF4-FFF2-40B4-BE49-F238E27FC236}">
                  <a16:creationId xmlns:a16="http://schemas.microsoft.com/office/drawing/2014/main" id="{00000000-0008-0000-0400-0000A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144</xdr:row>
          <xdr:rowOff>83820</xdr:rowOff>
        </xdr:from>
        <xdr:to>
          <xdr:col>6</xdr:col>
          <xdr:colOff>754380</xdr:colOff>
          <xdr:row>144</xdr:row>
          <xdr:rowOff>304800</xdr:rowOff>
        </xdr:to>
        <xdr:sp macro="" textlink="">
          <xdr:nvSpPr>
            <xdr:cNvPr id="2582692" name="Option Button 164" hidden="1">
              <a:extLst>
                <a:ext uri="{63B3BB69-23CF-44E3-9099-C40C66FF867C}">
                  <a14:compatExt spid="_x0000_s2582692"/>
                </a:ext>
                <a:ext uri="{FF2B5EF4-FFF2-40B4-BE49-F238E27FC236}">
                  <a16:creationId xmlns:a16="http://schemas.microsoft.com/office/drawing/2014/main" id="{00000000-0008-0000-0400-0000A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146</xdr:row>
          <xdr:rowOff>83820</xdr:rowOff>
        </xdr:from>
        <xdr:to>
          <xdr:col>5</xdr:col>
          <xdr:colOff>868680</xdr:colOff>
          <xdr:row>146</xdr:row>
          <xdr:rowOff>304800</xdr:rowOff>
        </xdr:to>
        <xdr:sp macro="" textlink="">
          <xdr:nvSpPr>
            <xdr:cNvPr id="2582693" name="Option Button 165" hidden="1">
              <a:extLst>
                <a:ext uri="{63B3BB69-23CF-44E3-9099-C40C66FF867C}">
                  <a14:compatExt spid="_x0000_s2582693"/>
                </a:ext>
                <a:ext uri="{FF2B5EF4-FFF2-40B4-BE49-F238E27FC236}">
                  <a16:creationId xmlns:a16="http://schemas.microsoft.com/office/drawing/2014/main" id="{00000000-0008-0000-0400-0000A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146</xdr:row>
          <xdr:rowOff>76200</xdr:rowOff>
        </xdr:from>
        <xdr:to>
          <xdr:col>6</xdr:col>
          <xdr:colOff>754380</xdr:colOff>
          <xdr:row>146</xdr:row>
          <xdr:rowOff>297180</xdr:rowOff>
        </xdr:to>
        <xdr:sp macro="" textlink="">
          <xdr:nvSpPr>
            <xdr:cNvPr id="2582694" name="Option Button 166" hidden="1">
              <a:extLst>
                <a:ext uri="{63B3BB69-23CF-44E3-9099-C40C66FF867C}">
                  <a14:compatExt spid="_x0000_s2582694"/>
                </a:ext>
                <a:ext uri="{FF2B5EF4-FFF2-40B4-BE49-F238E27FC236}">
                  <a16:creationId xmlns:a16="http://schemas.microsoft.com/office/drawing/2014/main" id="{00000000-0008-0000-0400-0000A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148</xdr:row>
          <xdr:rowOff>106680</xdr:rowOff>
        </xdr:from>
        <xdr:to>
          <xdr:col>5</xdr:col>
          <xdr:colOff>868680</xdr:colOff>
          <xdr:row>148</xdr:row>
          <xdr:rowOff>335280</xdr:rowOff>
        </xdr:to>
        <xdr:sp macro="" textlink="">
          <xdr:nvSpPr>
            <xdr:cNvPr id="2582695" name="Option Button 167" hidden="1">
              <a:extLst>
                <a:ext uri="{63B3BB69-23CF-44E3-9099-C40C66FF867C}">
                  <a14:compatExt spid="_x0000_s2582695"/>
                </a:ext>
                <a:ext uri="{FF2B5EF4-FFF2-40B4-BE49-F238E27FC236}">
                  <a16:creationId xmlns:a16="http://schemas.microsoft.com/office/drawing/2014/main" id="{00000000-0008-0000-0400-0000A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148</xdr:row>
          <xdr:rowOff>106680</xdr:rowOff>
        </xdr:from>
        <xdr:to>
          <xdr:col>6</xdr:col>
          <xdr:colOff>769620</xdr:colOff>
          <xdr:row>148</xdr:row>
          <xdr:rowOff>335280</xdr:rowOff>
        </xdr:to>
        <xdr:sp macro="" textlink="">
          <xdr:nvSpPr>
            <xdr:cNvPr id="2582696" name="Option Button 168" hidden="1">
              <a:extLst>
                <a:ext uri="{63B3BB69-23CF-44E3-9099-C40C66FF867C}">
                  <a14:compatExt spid="_x0000_s2582696"/>
                </a:ext>
                <a:ext uri="{FF2B5EF4-FFF2-40B4-BE49-F238E27FC236}">
                  <a16:creationId xmlns:a16="http://schemas.microsoft.com/office/drawing/2014/main" id="{00000000-0008-0000-0400-0000A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150</xdr:row>
          <xdr:rowOff>106680</xdr:rowOff>
        </xdr:from>
        <xdr:to>
          <xdr:col>5</xdr:col>
          <xdr:colOff>838200</xdr:colOff>
          <xdr:row>150</xdr:row>
          <xdr:rowOff>335280</xdr:rowOff>
        </xdr:to>
        <xdr:sp macro="" textlink="">
          <xdr:nvSpPr>
            <xdr:cNvPr id="2582697" name="Option Button 169" hidden="1">
              <a:extLst>
                <a:ext uri="{63B3BB69-23CF-44E3-9099-C40C66FF867C}">
                  <a14:compatExt spid="_x0000_s2582697"/>
                </a:ext>
                <a:ext uri="{FF2B5EF4-FFF2-40B4-BE49-F238E27FC236}">
                  <a16:creationId xmlns:a16="http://schemas.microsoft.com/office/drawing/2014/main" id="{00000000-0008-0000-0400-0000A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150</xdr:row>
          <xdr:rowOff>106680</xdr:rowOff>
        </xdr:from>
        <xdr:to>
          <xdr:col>6</xdr:col>
          <xdr:colOff>754380</xdr:colOff>
          <xdr:row>150</xdr:row>
          <xdr:rowOff>335280</xdr:rowOff>
        </xdr:to>
        <xdr:sp macro="" textlink="">
          <xdr:nvSpPr>
            <xdr:cNvPr id="2582698" name="Option Button 170" hidden="1">
              <a:extLst>
                <a:ext uri="{63B3BB69-23CF-44E3-9099-C40C66FF867C}">
                  <a14:compatExt spid="_x0000_s2582698"/>
                </a:ext>
                <a:ext uri="{FF2B5EF4-FFF2-40B4-BE49-F238E27FC236}">
                  <a16:creationId xmlns:a16="http://schemas.microsoft.com/office/drawing/2014/main" id="{00000000-0008-0000-0400-0000A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152</xdr:row>
          <xdr:rowOff>106680</xdr:rowOff>
        </xdr:from>
        <xdr:to>
          <xdr:col>5</xdr:col>
          <xdr:colOff>868680</xdr:colOff>
          <xdr:row>152</xdr:row>
          <xdr:rowOff>335280</xdr:rowOff>
        </xdr:to>
        <xdr:sp macro="" textlink="">
          <xdr:nvSpPr>
            <xdr:cNvPr id="2582699" name="Option Button 171" hidden="1">
              <a:extLst>
                <a:ext uri="{63B3BB69-23CF-44E3-9099-C40C66FF867C}">
                  <a14:compatExt spid="_x0000_s2582699"/>
                </a:ext>
                <a:ext uri="{FF2B5EF4-FFF2-40B4-BE49-F238E27FC236}">
                  <a16:creationId xmlns:a16="http://schemas.microsoft.com/office/drawing/2014/main" id="{00000000-0008-0000-0400-0000A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152</xdr:row>
          <xdr:rowOff>106680</xdr:rowOff>
        </xdr:from>
        <xdr:to>
          <xdr:col>6</xdr:col>
          <xdr:colOff>754380</xdr:colOff>
          <xdr:row>152</xdr:row>
          <xdr:rowOff>335280</xdr:rowOff>
        </xdr:to>
        <xdr:sp macro="" textlink="">
          <xdr:nvSpPr>
            <xdr:cNvPr id="2582700" name="Option Button 172" hidden="1">
              <a:extLst>
                <a:ext uri="{63B3BB69-23CF-44E3-9099-C40C66FF867C}">
                  <a14:compatExt spid="_x0000_s2582700"/>
                </a:ext>
                <a:ext uri="{FF2B5EF4-FFF2-40B4-BE49-F238E27FC236}">
                  <a16:creationId xmlns:a16="http://schemas.microsoft.com/office/drawing/2014/main" id="{00000000-0008-0000-0400-0000A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154</xdr:row>
          <xdr:rowOff>106680</xdr:rowOff>
        </xdr:from>
        <xdr:to>
          <xdr:col>5</xdr:col>
          <xdr:colOff>838200</xdr:colOff>
          <xdr:row>154</xdr:row>
          <xdr:rowOff>335280</xdr:rowOff>
        </xdr:to>
        <xdr:sp macro="" textlink="">
          <xdr:nvSpPr>
            <xdr:cNvPr id="2582701" name="Option Button 173" hidden="1">
              <a:extLst>
                <a:ext uri="{63B3BB69-23CF-44E3-9099-C40C66FF867C}">
                  <a14:compatExt spid="_x0000_s2582701"/>
                </a:ext>
                <a:ext uri="{FF2B5EF4-FFF2-40B4-BE49-F238E27FC236}">
                  <a16:creationId xmlns:a16="http://schemas.microsoft.com/office/drawing/2014/main" id="{00000000-0008-0000-0400-0000A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154</xdr:row>
          <xdr:rowOff>106680</xdr:rowOff>
        </xdr:from>
        <xdr:to>
          <xdr:col>6</xdr:col>
          <xdr:colOff>754380</xdr:colOff>
          <xdr:row>154</xdr:row>
          <xdr:rowOff>335280</xdr:rowOff>
        </xdr:to>
        <xdr:sp macro="" textlink="">
          <xdr:nvSpPr>
            <xdr:cNvPr id="2582702" name="Option Button 174" hidden="1">
              <a:extLst>
                <a:ext uri="{63B3BB69-23CF-44E3-9099-C40C66FF867C}">
                  <a14:compatExt spid="_x0000_s2582702"/>
                </a:ext>
                <a:ext uri="{FF2B5EF4-FFF2-40B4-BE49-F238E27FC236}">
                  <a16:creationId xmlns:a16="http://schemas.microsoft.com/office/drawing/2014/main" id="{00000000-0008-0000-0400-0000A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156</xdr:row>
          <xdr:rowOff>106680</xdr:rowOff>
        </xdr:from>
        <xdr:to>
          <xdr:col>5</xdr:col>
          <xdr:colOff>868680</xdr:colOff>
          <xdr:row>156</xdr:row>
          <xdr:rowOff>335280</xdr:rowOff>
        </xdr:to>
        <xdr:sp macro="" textlink="">
          <xdr:nvSpPr>
            <xdr:cNvPr id="2582703" name="Option Button 175" hidden="1">
              <a:extLst>
                <a:ext uri="{63B3BB69-23CF-44E3-9099-C40C66FF867C}">
                  <a14:compatExt spid="_x0000_s2582703"/>
                </a:ext>
                <a:ext uri="{FF2B5EF4-FFF2-40B4-BE49-F238E27FC236}">
                  <a16:creationId xmlns:a16="http://schemas.microsoft.com/office/drawing/2014/main" id="{00000000-0008-0000-0400-0000A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156</xdr:row>
          <xdr:rowOff>83820</xdr:rowOff>
        </xdr:from>
        <xdr:to>
          <xdr:col>6</xdr:col>
          <xdr:colOff>754380</xdr:colOff>
          <xdr:row>156</xdr:row>
          <xdr:rowOff>304800</xdr:rowOff>
        </xdr:to>
        <xdr:sp macro="" textlink="">
          <xdr:nvSpPr>
            <xdr:cNvPr id="2582704" name="Option Button 176" hidden="1">
              <a:extLst>
                <a:ext uri="{63B3BB69-23CF-44E3-9099-C40C66FF867C}">
                  <a14:compatExt spid="_x0000_s2582704"/>
                </a:ext>
                <a:ext uri="{FF2B5EF4-FFF2-40B4-BE49-F238E27FC236}">
                  <a16:creationId xmlns:a16="http://schemas.microsoft.com/office/drawing/2014/main" id="{00000000-0008-0000-0400-0000B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158</xdr:row>
          <xdr:rowOff>114300</xdr:rowOff>
        </xdr:from>
        <xdr:to>
          <xdr:col>5</xdr:col>
          <xdr:colOff>876300</xdr:colOff>
          <xdr:row>158</xdr:row>
          <xdr:rowOff>335280</xdr:rowOff>
        </xdr:to>
        <xdr:sp macro="" textlink="">
          <xdr:nvSpPr>
            <xdr:cNvPr id="2582705" name="Option Button 177" hidden="1">
              <a:extLst>
                <a:ext uri="{63B3BB69-23CF-44E3-9099-C40C66FF867C}">
                  <a14:compatExt spid="_x0000_s2582705"/>
                </a:ext>
                <a:ext uri="{FF2B5EF4-FFF2-40B4-BE49-F238E27FC236}">
                  <a16:creationId xmlns:a16="http://schemas.microsoft.com/office/drawing/2014/main" id="{00000000-0008-0000-0400-0000B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158</xdr:row>
          <xdr:rowOff>106680</xdr:rowOff>
        </xdr:from>
        <xdr:to>
          <xdr:col>6</xdr:col>
          <xdr:colOff>769620</xdr:colOff>
          <xdr:row>158</xdr:row>
          <xdr:rowOff>312420</xdr:rowOff>
        </xdr:to>
        <xdr:sp macro="" textlink="">
          <xdr:nvSpPr>
            <xdr:cNvPr id="2582706" name="Option Button 178" hidden="1">
              <a:extLst>
                <a:ext uri="{63B3BB69-23CF-44E3-9099-C40C66FF867C}">
                  <a14:compatExt spid="_x0000_s2582706"/>
                </a:ext>
                <a:ext uri="{FF2B5EF4-FFF2-40B4-BE49-F238E27FC236}">
                  <a16:creationId xmlns:a16="http://schemas.microsoft.com/office/drawing/2014/main" id="{00000000-0008-0000-0400-0000B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160</xdr:row>
          <xdr:rowOff>106680</xdr:rowOff>
        </xdr:from>
        <xdr:to>
          <xdr:col>5</xdr:col>
          <xdr:colOff>838200</xdr:colOff>
          <xdr:row>160</xdr:row>
          <xdr:rowOff>335280</xdr:rowOff>
        </xdr:to>
        <xdr:sp macro="" textlink="">
          <xdr:nvSpPr>
            <xdr:cNvPr id="2582707" name="Option Button 179" hidden="1">
              <a:extLst>
                <a:ext uri="{63B3BB69-23CF-44E3-9099-C40C66FF867C}">
                  <a14:compatExt spid="_x0000_s2582707"/>
                </a:ext>
                <a:ext uri="{FF2B5EF4-FFF2-40B4-BE49-F238E27FC236}">
                  <a16:creationId xmlns:a16="http://schemas.microsoft.com/office/drawing/2014/main" id="{00000000-0008-0000-0400-0000B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160</xdr:row>
          <xdr:rowOff>114300</xdr:rowOff>
        </xdr:from>
        <xdr:to>
          <xdr:col>6</xdr:col>
          <xdr:colOff>769620</xdr:colOff>
          <xdr:row>160</xdr:row>
          <xdr:rowOff>335280</xdr:rowOff>
        </xdr:to>
        <xdr:sp macro="" textlink="">
          <xdr:nvSpPr>
            <xdr:cNvPr id="2582708" name="Option Button 180" hidden="1">
              <a:extLst>
                <a:ext uri="{63B3BB69-23CF-44E3-9099-C40C66FF867C}">
                  <a14:compatExt spid="_x0000_s2582708"/>
                </a:ext>
                <a:ext uri="{FF2B5EF4-FFF2-40B4-BE49-F238E27FC236}">
                  <a16:creationId xmlns:a16="http://schemas.microsoft.com/office/drawing/2014/main" id="{00000000-0008-0000-0400-0000B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3174</xdr:colOff>
      <xdr:row>1</xdr:row>
      <xdr:rowOff>38100</xdr:rowOff>
    </xdr:from>
    <xdr:to>
      <xdr:col>31</xdr:col>
      <xdr:colOff>169639</xdr:colOff>
      <xdr:row>1</xdr:row>
      <xdr:rowOff>273035</xdr:rowOff>
    </xdr:to>
    <xdr:sp macro="" textlink="">
      <xdr:nvSpPr>
        <xdr:cNvPr id="2057" name="Testo 9">
          <a:extLst>
            <a:ext uri="{FF2B5EF4-FFF2-40B4-BE49-F238E27FC236}">
              <a16:creationId xmlns:a16="http://schemas.microsoft.com/office/drawing/2014/main" id="{00000000-0008-0000-0500-000009080000}"/>
            </a:ext>
          </a:extLst>
        </xdr:cNvPr>
        <xdr:cNvSpPr txBox="1">
          <a:spLocks noChangeArrowheads="1"/>
        </xdr:cNvSpPr>
      </xdr:nvSpPr>
      <xdr:spPr bwMode="auto">
        <a:xfrm>
          <a:off x="9524" y="340995"/>
          <a:ext cx="626935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1</xdr:row>
      <xdr:rowOff>38100</xdr:rowOff>
    </xdr:from>
    <xdr:to>
      <xdr:col>44</xdr:col>
      <xdr:colOff>0</xdr:colOff>
      <xdr:row>1</xdr:row>
      <xdr:rowOff>295275</xdr:rowOff>
    </xdr:to>
    <xdr:sp macro="" textlink="">
      <xdr:nvSpPr>
        <xdr:cNvPr id="2" name="Testo 13">
          <a:extLst>
            <a:ext uri="{FF2B5EF4-FFF2-40B4-BE49-F238E27FC236}">
              <a16:creationId xmlns:a16="http://schemas.microsoft.com/office/drawing/2014/main" id="{00000000-0008-0000-0600-000002000000}"/>
            </a:ext>
          </a:extLst>
        </xdr:cNvPr>
        <xdr:cNvSpPr txBox="1">
          <a:spLocks noChangeArrowheads="1"/>
        </xdr:cNvSpPr>
      </xdr:nvSpPr>
      <xdr:spPr bwMode="auto">
        <a:xfrm>
          <a:off x="9524" y="586740"/>
          <a:ext cx="10612756"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a:effectLst/>
              <a:latin typeface="+mn-lt"/>
              <a:ea typeface="+mn-ea"/>
              <a:cs typeface="+mn-cs"/>
            </a:rPr>
            <a:t>Distribuzione del personale al 31 dicembre secondo il numero dei differenziali stipendiali / differenziali economici di professionalità / posizioni stipendiali / fasce retributive</a:t>
          </a:r>
          <a:endParaRPr lang="it-IT"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23495</xdr:rowOff>
    </xdr:from>
    <xdr:to>
      <xdr:col>34</xdr:col>
      <xdr:colOff>2545</xdr:colOff>
      <xdr:row>1</xdr:row>
      <xdr:rowOff>303000</xdr:rowOff>
    </xdr:to>
    <xdr:sp macro="" textlink="">
      <xdr:nvSpPr>
        <xdr:cNvPr id="28674" name="Testo 9">
          <a:extLst>
            <a:ext uri="{FF2B5EF4-FFF2-40B4-BE49-F238E27FC236}">
              <a16:creationId xmlns:a16="http://schemas.microsoft.com/office/drawing/2014/main" id="{00000000-0008-0000-0700-000002700000}"/>
            </a:ext>
          </a:extLst>
        </xdr:cNvPr>
        <xdr:cNvSpPr txBox="1">
          <a:spLocks noChangeArrowheads="1"/>
        </xdr:cNvSpPr>
      </xdr:nvSpPr>
      <xdr:spPr bwMode="auto">
        <a:xfrm>
          <a:off x="0" y="574040"/>
          <a:ext cx="5928360" cy="265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16</xdr:row>
      <xdr:rowOff>37465</xdr:rowOff>
    </xdr:from>
    <xdr:to>
      <xdr:col>35</xdr:col>
      <xdr:colOff>573972</xdr:colOff>
      <xdr:row>16</xdr:row>
      <xdr:rowOff>293227</xdr:rowOff>
    </xdr:to>
    <xdr:sp macro="" textlink="">
      <xdr:nvSpPr>
        <xdr:cNvPr id="2" name="Testo 9">
          <a:extLst>
            <a:ext uri="{FF2B5EF4-FFF2-40B4-BE49-F238E27FC236}">
              <a16:creationId xmlns:a16="http://schemas.microsoft.com/office/drawing/2014/main" id="{00000000-0008-0000-0700-000002000000}"/>
            </a:ext>
          </a:extLst>
        </xdr:cNvPr>
        <xdr:cNvSpPr txBox="1">
          <a:spLocks noChangeArrowheads="1"/>
        </xdr:cNvSpPr>
      </xdr:nvSpPr>
      <xdr:spPr bwMode="auto">
        <a:xfrm>
          <a:off x="0" y="574040"/>
          <a:ext cx="4107602" cy="265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190500</xdr:colOff>
          <xdr:row>12</xdr:row>
          <xdr:rowOff>144780</xdr:rowOff>
        </xdr:from>
        <xdr:to>
          <xdr:col>30</xdr:col>
          <xdr:colOff>259080</xdr:colOff>
          <xdr:row>13</xdr:row>
          <xdr:rowOff>182880</xdr:rowOff>
        </xdr:to>
        <xdr:sp macro="" textlink="">
          <xdr:nvSpPr>
            <xdr:cNvPr id="4344958" name="Drop Down 1150" descr="No" hidden="1">
              <a:extLst>
                <a:ext uri="{63B3BB69-23CF-44E3-9099-C40C66FF867C}">
                  <a14:compatExt spid="_x0000_s4344958"/>
                </a:ext>
                <a:ext uri="{FF2B5EF4-FFF2-40B4-BE49-F238E27FC236}">
                  <a16:creationId xmlns:a16="http://schemas.microsoft.com/office/drawing/2014/main" id="{00000000-0008-0000-0700-00007E4C42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2540</xdr:colOff>
      <xdr:row>2</xdr:row>
      <xdr:rowOff>182245</xdr:rowOff>
    </xdr:from>
    <xdr:to>
      <xdr:col>11</xdr:col>
      <xdr:colOff>0</xdr:colOff>
      <xdr:row>3</xdr:row>
      <xdr:rowOff>114839</xdr:rowOff>
    </xdr:to>
    <xdr:sp macro="" textlink="">
      <xdr:nvSpPr>
        <xdr:cNvPr id="74753" name="Testo 9">
          <a:extLst>
            <a:ext uri="{FF2B5EF4-FFF2-40B4-BE49-F238E27FC236}">
              <a16:creationId xmlns:a16="http://schemas.microsoft.com/office/drawing/2014/main" id="{00000000-0008-0000-08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xdr:colOff>
      <xdr:row>1</xdr:row>
      <xdr:rowOff>23495</xdr:rowOff>
    </xdr:from>
    <xdr:to>
      <xdr:col>6</xdr:col>
      <xdr:colOff>8270</xdr:colOff>
      <xdr:row>1</xdr:row>
      <xdr:rowOff>303000</xdr:rowOff>
    </xdr:to>
    <xdr:sp macro="" textlink="">
      <xdr:nvSpPr>
        <xdr:cNvPr id="37889" name="Testo 13">
          <a:extLst>
            <a:ext uri="{FF2B5EF4-FFF2-40B4-BE49-F238E27FC236}">
              <a16:creationId xmlns:a16="http://schemas.microsoft.com/office/drawing/2014/main" id="{00000000-0008-0000-09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2541</xdr:colOff>
      <xdr:row>1</xdr:row>
      <xdr:rowOff>23496</xdr:rowOff>
    </xdr:from>
    <xdr:to>
      <xdr:col>19</xdr:col>
      <xdr:colOff>676276</xdr:colOff>
      <xdr:row>1</xdr:row>
      <xdr:rowOff>466726</xdr:rowOff>
    </xdr:to>
    <xdr:sp macro="" textlink="">
      <xdr:nvSpPr>
        <xdr:cNvPr id="26625" name="Testo 9">
          <a:extLst>
            <a:ext uri="{FF2B5EF4-FFF2-40B4-BE49-F238E27FC236}">
              <a16:creationId xmlns:a16="http://schemas.microsoft.com/office/drawing/2014/main" id="{00000000-0008-0000-0A00-000001680000}"/>
            </a:ext>
          </a:extLst>
        </xdr:cNvPr>
        <xdr:cNvSpPr txBox="1">
          <a:spLocks noChangeArrowheads="1"/>
        </xdr:cNvSpPr>
      </xdr:nvSpPr>
      <xdr:spPr bwMode="auto">
        <a:xfrm>
          <a:off x="2541" y="575946"/>
          <a:ext cx="8455660" cy="4432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a:t>
          </a:r>
        </a:p>
        <a:p>
          <a:pPr algn="l" rtl="0">
            <a:defRPr sz="1000"/>
          </a:pPr>
          <a:endParaRPr lang="it-IT" sz="10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1905</xdr:rowOff>
    </xdr:from>
    <xdr:to>
      <xdr:col>7</xdr:col>
      <xdr:colOff>560333</xdr:colOff>
      <xdr:row>1</xdr:row>
      <xdr:rowOff>285525</xdr:rowOff>
    </xdr:to>
    <xdr:sp macro="" textlink="">
      <xdr:nvSpPr>
        <xdr:cNvPr id="25601" name="Testo 13">
          <a:extLst>
            <a:ext uri="{FF2B5EF4-FFF2-40B4-BE49-F238E27FC236}">
              <a16:creationId xmlns:a16="http://schemas.microsoft.com/office/drawing/2014/main" id="{00000000-0008-0000-0B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1905</xdr:rowOff>
    </xdr:from>
    <xdr:to>
      <xdr:col>6</xdr:col>
      <xdr:colOff>0</xdr:colOff>
      <xdr:row>1</xdr:row>
      <xdr:rowOff>285525</xdr:rowOff>
    </xdr:to>
    <xdr:sp macro="" textlink="">
      <xdr:nvSpPr>
        <xdr:cNvPr id="24577" name="Testo 13">
          <a:extLst>
            <a:ext uri="{FF2B5EF4-FFF2-40B4-BE49-F238E27FC236}">
              <a16:creationId xmlns:a16="http://schemas.microsoft.com/office/drawing/2014/main" id="{00000000-0008-0000-0C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41275</xdr:rowOff>
    </xdr:from>
    <xdr:to>
      <xdr:col>11</xdr:col>
      <xdr:colOff>155966</xdr:colOff>
      <xdr:row>1</xdr:row>
      <xdr:rowOff>288283</xdr:rowOff>
    </xdr:to>
    <xdr:sp macro="" textlink="">
      <xdr:nvSpPr>
        <xdr:cNvPr id="23553" name="Testo 13">
          <a:extLst>
            <a:ext uri="{FF2B5EF4-FFF2-40B4-BE49-F238E27FC236}">
              <a16:creationId xmlns:a16="http://schemas.microsoft.com/office/drawing/2014/main" id="{00000000-0008-0000-0D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1905</xdr:rowOff>
    </xdr:from>
    <xdr:to>
      <xdr:col>12</xdr:col>
      <xdr:colOff>35590</xdr:colOff>
      <xdr:row>1</xdr:row>
      <xdr:rowOff>231305</xdr:rowOff>
    </xdr:to>
    <xdr:sp macro="" textlink="">
      <xdr:nvSpPr>
        <xdr:cNvPr id="22529" name="Testo 13">
          <a:extLst>
            <a:ext uri="{FF2B5EF4-FFF2-40B4-BE49-F238E27FC236}">
              <a16:creationId xmlns:a16="http://schemas.microsoft.com/office/drawing/2014/main" id="{00000000-0008-0000-0E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44450</xdr:rowOff>
    </xdr:from>
    <xdr:to>
      <xdr:col>7</xdr:col>
      <xdr:colOff>686494</xdr:colOff>
      <xdr:row>2</xdr:row>
      <xdr:rowOff>300652</xdr:rowOff>
    </xdr:to>
    <xdr:sp macro="" textlink="">
      <xdr:nvSpPr>
        <xdr:cNvPr id="21505" name="Testo 2">
          <a:extLst>
            <a:ext uri="{FF2B5EF4-FFF2-40B4-BE49-F238E27FC236}">
              <a16:creationId xmlns:a16="http://schemas.microsoft.com/office/drawing/2014/main" id="{00000000-0008-0000-0F00-000001540000}"/>
            </a:ext>
          </a:extLst>
        </xdr:cNvPr>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303000</xdr:rowOff>
    </xdr:to>
    <xdr:sp macro="" textlink="">
      <xdr:nvSpPr>
        <xdr:cNvPr id="35842" name="Testo 9">
          <a:extLst>
            <a:ext uri="{FF2B5EF4-FFF2-40B4-BE49-F238E27FC236}">
              <a16:creationId xmlns:a16="http://schemas.microsoft.com/office/drawing/2014/main" id="{00000000-0008-0000-10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2597</xdr:colOff>
      <xdr:row>1</xdr:row>
      <xdr:rowOff>303000</xdr:rowOff>
    </xdr:to>
    <xdr:sp macro="" textlink="">
      <xdr:nvSpPr>
        <xdr:cNvPr id="35847" name="Testo 9">
          <a:extLst>
            <a:ext uri="{FF2B5EF4-FFF2-40B4-BE49-F238E27FC236}">
              <a16:creationId xmlns:a16="http://schemas.microsoft.com/office/drawing/2014/main" id="{00000000-0008-0000-10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1905</xdr:rowOff>
    </xdr:from>
    <xdr:to>
      <xdr:col>29</xdr:col>
      <xdr:colOff>597674</xdr:colOff>
      <xdr:row>1</xdr:row>
      <xdr:rowOff>285525</xdr:rowOff>
    </xdr:to>
    <xdr:sp macro="" textlink="">
      <xdr:nvSpPr>
        <xdr:cNvPr id="60417" name="Testo 3">
          <a:extLst>
            <a:ext uri="{FF2B5EF4-FFF2-40B4-BE49-F238E27FC236}">
              <a16:creationId xmlns:a16="http://schemas.microsoft.com/office/drawing/2014/main" id="{00000000-0008-0000-1100-000001EC0000}"/>
            </a:ext>
          </a:extLst>
        </xdr:cNvPr>
        <xdr:cNvSpPr txBox="1">
          <a:spLocks noChangeArrowheads="1"/>
        </xdr:cNvSpPr>
      </xdr:nvSpPr>
      <xdr:spPr bwMode="auto">
        <a:xfrm>
          <a:off x="0" y="577215"/>
          <a:ext cx="51587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59055</xdr:rowOff>
    </xdr:from>
    <xdr:to>
      <xdr:col>32</xdr:col>
      <xdr:colOff>0</xdr:colOff>
      <xdr:row>1</xdr:row>
      <xdr:rowOff>267814</xdr:rowOff>
    </xdr:to>
    <xdr:sp macro="" textlink="">
      <xdr:nvSpPr>
        <xdr:cNvPr id="32769" name="Testo 3">
          <a:extLst>
            <a:ext uri="{FF2B5EF4-FFF2-40B4-BE49-F238E27FC236}">
              <a16:creationId xmlns:a16="http://schemas.microsoft.com/office/drawing/2014/main" id="{00000000-0008-0000-1200-000001800000}"/>
            </a:ext>
          </a:extLst>
        </xdr:cNvPr>
        <xdr:cNvSpPr txBox="1">
          <a:spLocks noChangeArrowheads="1"/>
        </xdr:cNvSpPr>
      </xdr:nvSpPr>
      <xdr:spPr bwMode="auto">
        <a:xfrm>
          <a:off x="0" y="457200"/>
          <a:ext cx="643128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58420</xdr:rowOff>
    </xdr:from>
    <xdr:to>
      <xdr:col>31</xdr:col>
      <xdr:colOff>426074</xdr:colOff>
      <xdr:row>1</xdr:row>
      <xdr:rowOff>266811</xdr:rowOff>
    </xdr:to>
    <xdr:sp macro="" textlink="">
      <xdr:nvSpPr>
        <xdr:cNvPr id="31745" name="Testo 3">
          <a:extLst>
            <a:ext uri="{FF2B5EF4-FFF2-40B4-BE49-F238E27FC236}">
              <a16:creationId xmlns:a16="http://schemas.microsoft.com/office/drawing/2014/main" id="{00000000-0008-0000-1300-0000017C0000}"/>
            </a:ext>
          </a:extLst>
        </xdr:cNvPr>
        <xdr:cNvSpPr txBox="1">
          <a:spLocks noChangeArrowheads="1"/>
        </xdr:cNvSpPr>
      </xdr:nvSpPr>
      <xdr:spPr bwMode="auto">
        <a:xfrm>
          <a:off x="0" y="504825"/>
          <a:ext cx="623316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r>
            <a:rPr lang="it-IT" sz="1000" b="0" i="0" strike="sngStrike" baseline="0">
              <a:solidFill>
                <a:srgbClr val="FF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4305829</xdr:colOff>
      <xdr:row>1</xdr:row>
      <xdr:rowOff>252095</xdr:rowOff>
    </xdr:to>
    <xdr:sp macro="" textlink="">
      <xdr:nvSpPr>
        <xdr:cNvPr id="41986" name="Testo 4">
          <a:extLst>
            <a:ext uri="{FF2B5EF4-FFF2-40B4-BE49-F238E27FC236}">
              <a16:creationId xmlns:a16="http://schemas.microsoft.com/office/drawing/2014/main" id="{00000000-0008-0000-14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68580</xdr:rowOff>
        </xdr:from>
        <xdr:to>
          <xdr:col>5</xdr:col>
          <xdr:colOff>0</xdr:colOff>
          <xdr:row>21</xdr:row>
          <xdr:rowOff>259080</xdr:rowOff>
        </xdr:to>
        <xdr:sp macro="" textlink="">
          <xdr:nvSpPr>
            <xdr:cNvPr id="2569233" name="Drop Down 1041" descr="No" hidden="1">
              <a:extLst>
                <a:ext uri="{63B3BB69-23CF-44E3-9099-C40C66FF867C}">
                  <a14:compatExt spid="_x0000_s2569233"/>
                </a:ext>
                <a:ext uri="{FF2B5EF4-FFF2-40B4-BE49-F238E27FC236}">
                  <a16:creationId xmlns:a16="http://schemas.microsoft.com/office/drawing/2014/main" id="{00000000-0008-0000-1400-0000113427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600-000002000000}"/>
            </a:ext>
          </a:extLst>
        </xdr:cNvPr>
        <xdr:cNvSpPr txBox="1">
          <a:spLocks noChangeArrowheads="1"/>
        </xdr:cNvSpPr>
      </xdr:nvSpPr>
      <xdr:spPr bwMode="auto">
        <a:xfrm>
          <a:off x="1" y="488156"/>
          <a:ext cx="9477375" cy="559594"/>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6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7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7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98425</xdr:rowOff>
    </xdr:from>
    <xdr:to>
      <xdr:col>0</xdr:col>
      <xdr:colOff>4305829</xdr:colOff>
      <xdr:row>1</xdr:row>
      <xdr:rowOff>327025</xdr:rowOff>
    </xdr:to>
    <xdr:sp macro="" textlink="">
      <xdr:nvSpPr>
        <xdr:cNvPr id="2" name="Testo 4">
          <a:extLst>
            <a:ext uri="{FF2B5EF4-FFF2-40B4-BE49-F238E27FC236}">
              <a16:creationId xmlns:a16="http://schemas.microsoft.com/office/drawing/2014/main" id="{00000000-0008-0000-1B00-000002000000}"/>
            </a:ext>
          </a:extLst>
        </xdr:cNvPr>
        <xdr:cNvSpPr txBox="1">
          <a:spLocks noChangeArrowheads="1"/>
        </xdr:cNvSpPr>
      </xdr:nvSpPr>
      <xdr:spPr bwMode="auto">
        <a:xfrm>
          <a:off x="0" y="586740"/>
          <a:ext cx="435296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D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D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id="{00000000-0008-0000-1F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id="{00000000-0008-0000-1F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20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20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23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23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2C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2C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0.xml"/><Relationship Id="rId21" Type="http://schemas.openxmlformats.org/officeDocument/2006/relationships/ctrlProp" Target="../ctrlProps/ctrlProp85.xml"/><Relationship Id="rId42" Type="http://schemas.openxmlformats.org/officeDocument/2006/relationships/ctrlProp" Target="../ctrlProps/ctrlProp106.xml"/><Relationship Id="rId47" Type="http://schemas.openxmlformats.org/officeDocument/2006/relationships/ctrlProp" Target="../ctrlProps/ctrlProp111.xml"/><Relationship Id="rId63" Type="http://schemas.openxmlformats.org/officeDocument/2006/relationships/ctrlProp" Target="../ctrlProps/ctrlProp127.xml"/><Relationship Id="rId68" Type="http://schemas.openxmlformats.org/officeDocument/2006/relationships/ctrlProp" Target="../ctrlProps/ctrlProp132.xml"/><Relationship Id="rId16" Type="http://schemas.openxmlformats.org/officeDocument/2006/relationships/ctrlProp" Target="../ctrlProps/ctrlProp8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74" Type="http://schemas.openxmlformats.org/officeDocument/2006/relationships/ctrlProp" Target="../ctrlProps/ctrlProp138.xml"/><Relationship Id="rId5" Type="http://schemas.openxmlformats.org/officeDocument/2006/relationships/ctrlProp" Target="../ctrlProps/ctrlProp69.xml"/><Relationship Id="rId61" Type="http://schemas.openxmlformats.org/officeDocument/2006/relationships/ctrlProp" Target="../ctrlProps/ctrlProp125.xml"/><Relationship Id="rId19" Type="http://schemas.openxmlformats.org/officeDocument/2006/relationships/ctrlProp" Target="../ctrlProps/ctrlProp8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77" Type="http://schemas.openxmlformats.org/officeDocument/2006/relationships/ctrlProp" Target="../ctrlProps/ctrlProp141.xml"/><Relationship Id="rId8" Type="http://schemas.openxmlformats.org/officeDocument/2006/relationships/ctrlProp" Target="../ctrlProps/ctrlProp72.xml"/><Relationship Id="rId51" Type="http://schemas.openxmlformats.org/officeDocument/2006/relationships/ctrlProp" Target="../ctrlProps/ctrlProp115.xml"/><Relationship Id="rId72" Type="http://schemas.openxmlformats.org/officeDocument/2006/relationships/ctrlProp" Target="../ctrlProps/ctrlProp136.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 Id="rId75" Type="http://schemas.openxmlformats.org/officeDocument/2006/relationships/ctrlProp" Target="../ctrlProps/ctrlProp139.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73" Type="http://schemas.openxmlformats.org/officeDocument/2006/relationships/ctrlProp" Target="../ctrlProps/ctrlProp137.xml"/><Relationship Id="rId78" Type="http://schemas.openxmlformats.org/officeDocument/2006/relationships/ctrlProp" Target="../ctrlProps/ctrlProp142.xml"/><Relationship Id="rId4" Type="http://schemas.openxmlformats.org/officeDocument/2006/relationships/ctrlProp" Target="../ctrlProps/ctrlProp68.xml"/><Relationship Id="rId9" Type="http://schemas.openxmlformats.org/officeDocument/2006/relationships/ctrlProp" Target="../ctrlProps/ctrlProp73.xml"/><Relationship Id="rId13" Type="http://schemas.openxmlformats.org/officeDocument/2006/relationships/ctrlProp" Target="../ctrlProps/ctrlProp77.xml"/><Relationship Id="rId18" Type="http://schemas.openxmlformats.org/officeDocument/2006/relationships/ctrlProp" Target="../ctrlProps/ctrlProp82.xml"/><Relationship Id="rId39" Type="http://schemas.openxmlformats.org/officeDocument/2006/relationships/ctrlProp" Target="../ctrlProps/ctrlProp103.xml"/><Relationship Id="rId34" Type="http://schemas.openxmlformats.org/officeDocument/2006/relationships/ctrlProp" Target="../ctrlProps/ctrlProp98.xml"/><Relationship Id="rId50" Type="http://schemas.openxmlformats.org/officeDocument/2006/relationships/ctrlProp" Target="../ctrlProps/ctrlProp114.xml"/><Relationship Id="rId55" Type="http://schemas.openxmlformats.org/officeDocument/2006/relationships/ctrlProp" Target="../ctrlProps/ctrlProp119.xml"/><Relationship Id="rId76" Type="http://schemas.openxmlformats.org/officeDocument/2006/relationships/ctrlProp" Target="../ctrlProps/ctrlProp140.xml"/><Relationship Id="rId7" Type="http://schemas.openxmlformats.org/officeDocument/2006/relationships/ctrlProp" Target="../ctrlProps/ctrlProp71.xml"/><Relationship Id="rId71" Type="http://schemas.openxmlformats.org/officeDocument/2006/relationships/ctrlProp" Target="../ctrlProps/ctrlProp135.xml"/><Relationship Id="rId2" Type="http://schemas.openxmlformats.org/officeDocument/2006/relationships/drawing" Target="../drawings/drawing3.xml"/><Relationship Id="rId29"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7" Type="http://schemas.openxmlformats.org/officeDocument/2006/relationships/ctrlProp" Target="../ctrlProps/ctrlProp146.xml"/><Relationship Id="rId2" Type="http://schemas.openxmlformats.org/officeDocument/2006/relationships/drawing" Target="../drawings/drawing4.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 Id="rId8" Type="http://schemas.openxmlformats.org/officeDocument/2006/relationships/ctrlProp" Target="../ctrlProps/ctrlProp147.xml"/><Relationship Id="rId3" Type="http://schemas.openxmlformats.org/officeDocument/2006/relationships/vmlDrawing" Target="../drawings/vmlDrawing3.v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63" Type="http://schemas.openxmlformats.org/officeDocument/2006/relationships/ctrlProp" Target="../ctrlProps/ctrlProp243.xml"/><Relationship Id="rId84" Type="http://schemas.openxmlformats.org/officeDocument/2006/relationships/ctrlProp" Target="../ctrlProps/ctrlProp264.xml"/><Relationship Id="rId138" Type="http://schemas.openxmlformats.org/officeDocument/2006/relationships/ctrlProp" Target="../ctrlProps/ctrlProp318.xml"/><Relationship Id="rId159" Type="http://schemas.openxmlformats.org/officeDocument/2006/relationships/ctrlProp" Target="../ctrlProps/ctrlProp339.xml"/><Relationship Id="rId170" Type="http://schemas.openxmlformats.org/officeDocument/2006/relationships/ctrlProp" Target="../ctrlProps/ctrlProp350.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53" Type="http://schemas.openxmlformats.org/officeDocument/2006/relationships/ctrlProp" Target="../ctrlProps/ctrlProp233.xml"/><Relationship Id="rId74" Type="http://schemas.openxmlformats.org/officeDocument/2006/relationships/ctrlProp" Target="../ctrlProps/ctrlProp254.xml"/><Relationship Id="rId128" Type="http://schemas.openxmlformats.org/officeDocument/2006/relationships/ctrlProp" Target="../ctrlProps/ctrlProp308.xml"/><Relationship Id="rId149" Type="http://schemas.openxmlformats.org/officeDocument/2006/relationships/ctrlProp" Target="../ctrlProps/ctrlProp329.xml"/><Relationship Id="rId5" Type="http://schemas.openxmlformats.org/officeDocument/2006/relationships/ctrlProp" Target="../ctrlProps/ctrlProp185.xml"/><Relationship Id="rId95" Type="http://schemas.openxmlformats.org/officeDocument/2006/relationships/ctrlProp" Target="../ctrlProps/ctrlProp275.xml"/><Relationship Id="rId160" Type="http://schemas.openxmlformats.org/officeDocument/2006/relationships/ctrlProp" Target="../ctrlProps/ctrlProp340.xml"/><Relationship Id="rId181" Type="http://schemas.openxmlformats.org/officeDocument/2006/relationships/ctrlProp" Target="../ctrlProps/ctrlProp361.xml"/><Relationship Id="rId22" Type="http://schemas.openxmlformats.org/officeDocument/2006/relationships/ctrlProp" Target="../ctrlProps/ctrlProp202.xml"/><Relationship Id="rId43" Type="http://schemas.openxmlformats.org/officeDocument/2006/relationships/ctrlProp" Target="../ctrlProps/ctrlProp223.xml"/><Relationship Id="rId64" Type="http://schemas.openxmlformats.org/officeDocument/2006/relationships/ctrlProp" Target="../ctrlProps/ctrlProp244.xml"/><Relationship Id="rId118" Type="http://schemas.openxmlformats.org/officeDocument/2006/relationships/ctrlProp" Target="../ctrlProps/ctrlProp298.xml"/><Relationship Id="rId139" Type="http://schemas.openxmlformats.org/officeDocument/2006/relationships/ctrlProp" Target="../ctrlProps/ctrlProp319.xml"/><Relationship Id="rId85" Type="http://schemas.openxmlformats.org/officeDocument/2006/relationships/ctrlProp" Target="../ctrlProps/ctrlProp265.xml"/><Relationship Id="rId150" Type="http://schemas.openxmlformats.org/officeDocument/2006/relationships/ctrlProp" Target="../ctrlProps/ctrlProp330.xml"/><Relationship Id="rId171" Type="http://schemas.openxmlformats.org/officeDocument/2006/relationships/ctrlProp" Target="../ctrlProps/ctrlProp351.xml"/><Relationship Id="rId12" Type="http://schemas.openxmlformats.org/officeDocument/2006/relationships/ctrlProp" Target="../ctrlProps/ctrlProp192.xml"/><Relationship Id="rId33" Type="http://schemas.openxmlformats.org/officeDocument/2006/relationships/ctrlProp" Target="../ctrlProps/ctrlProp213.xml"/><Relationship Id="rId108" Type="http://schemas.openxmlformats.org/officeDocument/2006/relationships/ctrlProp" Target="../ctrlProps/ctrlProp288.xml"/><Relationship Id="rId129" Type="http://schemas.openxmlformats.org/officeDocument/2006/relationships/ctrlProp" Target="../ctrlProps/ctrlProp309.xml"/><Relationship Id="rId54" Type="http://schemas.openxmlformats.org/officeDocument/2006/relationships/ctrlProp" Target="../ctrlProps/ctrlProp234.xml"/><Relationship Id="rId75" Type="http://schemas.openxmlformats.org/officeDocument/2006/relationships/ctrlProp" Target="../ctrlProps/ctrlProp255.xml"/><Relationship Id="rId96" Type="http://schemas.openxmlformats.org/officeDocument/2006/relationships/ctrlProp" Target="../ctrlProps/ctrlProp276.xml"/><Relationship Id="rId140" Type="http://schemas.openxmlformats.org/officeDocument/2006/relationships/ctrlProp" Target="../ctrlProps/ctrlProp320.xml"/><Relationship Id="rId161" Type="http://schemas.openxmlformats.org/officeDocument/2006/relationships/ctrlProp" Target="../ctrlProps/ctrlProp341.xml"/><Relationship Id="rId182" Type="http://schemas.openxmlformats.org/officeDocument/2006/relationships/ctrlProp" Target="../ctrlProps/ctrlProp362.xml"/><Relationship Id="rId6" Type="http://schemas.openxmlformats.org/officeDocument/2006/relationships/ctrlProp" Target="../ctrlProps/ctrlProp186.xml"/><Relationship Id="rId23" Type="http://schemas.openxmlformats.org/officeDocument/2006/relationships/ctrlProp" Target="../ctrlProps/ctrlProp203.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77" Type="http://schemas.openxmlformats.org/officeDocument/2006/relationships/ctrlProp" Target="../ctrlProps/ctrlProp357.xml"/><Relationship Id="rId172" Type="http://schemas.openxmlformats.org/officeDocument/2006/relationships/ctrlProp" Target="../ctrlProps/ctrlProp352.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 Type="http://schemas.openxmlformats.org/officeDocument/2006/relationships/drawing" Target="../drawings/drawing5.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3" Type="http://schemas.openxmlformats.org/officeDocument/2006/relationships/vmlDrawing" Target="../drawings/vmlDrawing4.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 Id="rId4" Type="http://schemas.openxmlformats.org/officeDocument/2006/relationships/ctrlProp" Target="../ctrlProps/ctrlProp184.xml"/><Relationship Id="rId9" Type="http://schemas.openxmlformats.org/officeDocument/2006/relationships/ctrlProp" Target="../ctrlProps/ctrlProp189.xml"/><Relationship Id="rId180" Type="http://schemas.openxmlformats.org/officeDocument/2006/relationships/ctrlProp" Target="../ctrlProps/ctrlProp360.xml"/><Relationship Id="rId26" Type="http://schemas.openxmlformats.org/officeDocument/2006/relationships/ctrlProp" Target="../ctrlProps/ctrlProp206.xml"/><Relationship Id="rId47" Type="http://schemas.openxmlformats.org/officeDocument/2006/relationships/ctrlProp" Target="../ctrlProps/ctrlProp227.xml"/><Relationship Id="rId68" Type="http://schemas.openxmlformats.org/officeDocument/2006/relationships/ctrlProp" Target="../ctrlProps/ctrlProp248.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54" Type="http://schemas.openxmlformats.org/officeDocument/2006/relationships/ctrlProp" Target="../ctrlProps/ctrlProp334.xml"/><Relationship Id="rId175" Type="http://schemas.openxmlformats.org/officeDocument/2006/relationships/ctrlProp" Target="../ctrlProps/ctrlProp355.xml"/><Relationship Id="rId16" Type="http://schemas.openxmlformats.org/officeDocument/2006/relationships/ctrlProp" Target="../ctrlProps/ctrlProp196.xml"/><Relationship Id="rId37" Type="http://schemas.openxmlformats.org/officeDocument/2006/relationships/ctrlProp" Target="../ctrlProps/ctrlProp217.xml"/><Relationship Id="rId58" Type="http://schemas.openxmlformats.org/officeDocument/2006/relationships/ctrlProp" Target="../ctrlProps/ctrlProp238.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44" Type="http://schemas.openxmlformats.org/officeDocument/2006/relationships/ctrlProp" Target="../ctrlProps/ctrlProp324.xml"/><Relationship Id="rId90" Type="http://schemas.openxmlformats.org/officeDocument/2006/relationships/ctrlProp" Target="../ctrlProps/ctrlProp270.xml"/><Relationship Id="rId165" Type="http://schemas.openxmlformats.org/officeDocument/2006/relationships/ctrlProp" Target="../ctrlProps/ctrlProp345.xml"/><Relationship Id="rId27" Type="http://schemas.openxmlformats.org/officeDocument/2006/relationships/ctrlProp" Target="../ctrlProps/ctrlProp207.xml"/><Relationship Id="rId48" Type="http://schemas.openxmlformats.org/officeDocument/2006/relationships/ctrlProp" Target="../ctrlProps/ctrlProp228.xml"/><Relationship Id="rId69" Type="http://schemas.openxmlformats.org/officeDocument/2006/relationships/ctrlProp" Target="../ctrlProps/ctrlProp249.xml"/><Relationship Id="rId113" Type="http://schemas.openxmlformats.org/officeDocument/2006/relationships/ctrlProp" Target="../ctrlProps/ctrlProp293.xml"/><Relationship Id="rId134" Type="http://schemas.openxmlformats.org/officeDocument/2006/relationships/ctrlProp" Target="../ctrlProps/ctrlProp314.xml"/><Relationship Id="rId80" Type="http://schemas.openxmlformats.org/officeDocument/2006/relationships/ctrlProp" Target="../ctrlProps/ctrlProp260.xml"/><Relationship Id="rId155" Type="http://schemas.openxmlformats.org/officeDocument/2006/relationships/ctrlProp" Target="../ctrlProps/ctrlProp335.xml"/><Relationship Id="rId176" Type="http://schemas.openxmlformats.org/officeDocument/2006/relationships/ctrlProp" Target="../ctrlProps/ctrlProp356.xml"/><Relationship Id="rId17" Type="http://schemas.openxmlformats.org/officeDocument/2006/relationships/ctrlProp" Target="../ctrlProps/ctrlProp197.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24" Type="http://schemas.openxmlformats.org/officeDocument/2006/relationships/ctrlProp" Target="../ctrlProps/ctrlProp304.xml"/><Relationship Id="rId70" Type="http://schemas.openxmlformats.org/officeDocument/2006/relationships/ctrlProp" Target="../ctrlProps/ctrlProp250.xml"/><Relationship Id="rId91" Type="http://schemas.openxmlformats.org/officeDocument/2006/relationships/ctrlProp" Target="../ctrlProps/ctrlProp271.xml"/><Relationship Id="rId145" Type="http://schemas.openxmlformats.org/officeDocument/2006/relationships/ctrlProp" Target="../ctrlProps/ctrlProp325.xml"/><Relationship Id="rId166" Type="http://schemas.openxmlformats.org/officeDocument/2006/relationships/ctrlProp" Target="../ctrlProps/ctrlProp346.xml"/><Relationship Id="rId1" Type="http://schemas.openxmlformats.org/officeDocument/2006/relationships/printerSettings" Target="../printerSettings/printerSettings5.bin"/><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3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36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N261"/>
  <sheetViews>
    <sheetView showGridLines="0" tabSelected="1" zoomScale="90" zoomScaleNormal="90" workbookViewId="0">
      <selection activeCell="E10" sqref="E10:G10"/>
    </sheetView>
  </sheetViews>
  <sheetFormatPr defaultColWidth="6.28515625" defaultRowHeight="13.2" x14ac:dyDescent="0.2"/>
  <cols>
    <col min="1" max="1" width="6.7109375" style="311" customWidth="1"/>
    <col min="2" max="2" width="25.7109375" style="330" customWidth="1"/>
    <col min="3" max="3" width="31" style="330" customWidth="1"/>
    <col min="4" max="4" width="20.42578125" style="330" customWidth="1"/>
    <col min="5" max="5" width="40.7109375" style="330" customWidth="1"/>
    <col min="6" max="6" width="29" style="330" customWidth="1"/>
    <col min="7" max="7" width="26" style="330" customWidth="1"/>
    <col min="8" max="10" width="5.28515625" style="311" hidden="1" customWidth="1"/>
    <col min="11" max="11" width="38.7109375" style="319" customWidth="1"/>
    <col min="12" max="16384" width="6.28515625" style="311"/>
  </cols>
  <sheetData>
    <row r="1" spans="1:11" ht="57.75" customHeight="1" x14ac:dyDescent="0.2">
      <c r="A1" s="429" t="s">
        <v>315</v>
      </c>
    </row>
    <row r="2" spans="1:11" s="312" customFormat="1" ht="20.25" hidden="1" customHeight="1" x14ac:dyDescent="0.2">
      <c r="A2" s="347" t="s">
        <v>56</v>
      </c>
      <c r="B2" s="331"/>
      <c r="C2" s="1565"/>
      <c r="D2" s="1565"/>
      <c r="E2" s="1565"/>
      <c r="F2" s="1565"/>
      <c r="G2" s="331"/>
      <c r="K2" s="316"/>
    </row>
    <row r="3" spans="1:11" s="312" customFormat="1" ht="27" customHeight="1" x14ac:dyDescent="0.2">
      <c r="A3" s="347"/>
      <c r="B3" s="413"/>
      <c r="C3" s="1569" t="str">
        <f>'t1'!A1</f>
        <v>REGIONI ED AUTONOMIE LOCALI - anno 2023</v>
      </c>
      <c r="D3" s="1569"/>
      <c r="E3" s="1569"/>
      <c r="F3" s="1569"/>
      <c r="G3" s="331"/>
      <c r="K3" s="316"/>
    </row>
    <row r="4" spans="1:11" hidden="1" x14ac:dyDescent="0.2"/>
    <row r="5" spans="1:11" x14ac:dyDescent="0.2">
      <c r="E5" s="311"/>
    </row>
    <row r="6" spans="1:11" ht="18" customHeight="1" x14ac:dyDescent="0.2">
      <c r="B6" s="1570" t="s">
        <v>387</v>
      </c>
      <c r="C6" s="1571"/>
      <c r="D6" s="1571"/>
      <c r="E6" s="1571"/>
      <c r="F6" s="1571"/>
      <c r="G6" s="1572"/>
    </row>
    <row r="7" spans="1:11" ht="6" customHeight="1" x14ac:dyDescent="0.2"/>
    <row r="8" spans="1:11" ht="19.5" hidden="1" customHeight="1" x14ac:dyDescent="0.2">
      <c r="A8" s="348"/>
      <c r="B8" s="330" t="s">
        <v>259</v>
      </c>
      <c r="D8" s="332"/>
      <c r="E8" s="1546"/>
      <c r="F8" s="1547"/>
      <c r="G8" s="1548"/>
    </row>
    <row r="9" spans="1:11" ht="29.1" hidden="1" customHeight="1" x14ac:dyDescent="0.2">
      <c r="A9" s="348" t="s">
        <v>289</v>
      </c>
      <c r="B9" s="313" t="s">
        <v>260</v>
      </c>
      <c r="C9" s="313"/>
      <c r="D9" s="332"/>
      <c r="E9" s="1566"/>
      <c r="F9" s="1567"/>
      <c r="G9" s="1568"/>
      <c r="K9" s="926" t="str">
        <f>IF(LEN(E9)=0,"E' NECESSARIO INSERIRE IL CODICE FISCALE DELL'ENTE","")</f>
        <v>E' NECESSARIO INSERIRE IL CODICE FISCALE DELL'ENTE</v>
      </c>
    </row>
    <row r="10" spans="1:11" ht="29.1" customHeight="1" x14ac:dyDescent="0.2">
      <c r="A10" s="348"/>
      <c r="B10" s="313" t="s">
        <v>261</v>
      </c>
      <c r="C10" s="313"/>
      <c r="D10" s="332"/>
      <c r="E10" s="1546"/>
      <c r="F10" s="1547"/>
      <c r="G10" s="1548"/>
      <c r="K10" s="926"/>
    </row>
    <row r="11" spans="1:11" ht="29.1" hidden="1" customHeight="1" x14ac:dyDescent="0.2">
      <c r="A11" s="348"/>
      <c r="B11" s="313" t="s">
        <v>262</v>
      </c>
      <c r="C11" s="313"/>
      <c r="D11" s="332"/>
      <c r="E11" s="1546"/>
      <c r="F11" s="1547"/>
      <c r="G11" s="1548"/>
      <c r="K11" s="926"/>
    </row>
    <row r="12" spans="1:11" ht="29.1" customHeight="1" x14ac:dyDescent="0.2">
      <c r="A12" s="348"/>
      <c r="B12" s="313" t="s">
        <v>263</v>
      </c>
      <c r="C12" s="313"/>
      <c r="D12" s="332"/>
      <c r="E12" s="1573"/>
      <c r="F12" s="1574"/>
      <c r="G12" s="1575"/>
      <c r="K12" s="926"/>
    </row>
    <row r="13" spans="1:11" ht="29.1" hidden="1" customHeight="1" x14ac:dyDescent="0.2">
      <c r="A13" s="348" t="s">
        <v>289</v>
      </c>
      <c r="B13" s="313" t="s">
        <v>264</v>
      </c>
      <c r="C13" s="563"/>
      <c r="D13" s="564"/>
      <c r="E13" s="565"/>
      <c r="F13" s="566"/>
      <c r="G13" s="567"/>
      <c r="H13" s="481"/>
      <c r="I13" s="482"/>
      <c r="K13" s="925" t="str">
        <f>IF(AND(LEN(C13)&gt;0,LEN(D13)&gt;0,LEN(E13)&gt;0,LEN(F13)&gt;0,LEN(G13)&gt;0),"","E' NECESSARIO COMPILARE TUTTI I DATI DELL'INDIRIZZO")</f>
        <v>E' NECESSARIO COMPILARE TUTTI I DATI DELL'INDIRIZZO</v>
      </c>
    </row>
    <row r="14" spans="1:11" s="315" customFormat="1" ht="20.25" hidden="1" customHeight="1" x14ac:dyDescent="0.2">
      <c r="A14" s="348"/>
      <c r="B14" s="314"/>
      <c r="C14" s="333" t="s">
        <v>265</v>
      </c>
      <c r="D14" s="315" t="s">
        <v>304</v>
      </c>
      <c r="E14" s="333" t="s">
        <v>266</v>
      </c>
      <c r="F14" s="333" t="s">
        <v>335</v>
      </c>
      <c r="G14" s="333"/>
    </row>
    <row r="15" spans="1:11" s="450" customFormat="1" ht="29.1" customHeight="1" x14ac:dyDescent="0.2">
      <c r="A15" s="330"/>
      <c r="B15" s="313" t="s">
        <v>59</v>
      </c>
      <c r="D15" s="1584"/>
      <c r="E15" s="1585"/>
      <c r="F15" s="1585"/>
      <c r="G15" s="1586"/>
      <c r="K15" s="927"/>
    </row>
    <row r="16" spans="1:11" ht="18" customHeight="1" x14ac:dyDescent="0.2">
      <c r="A16" s="348"/>
      <c r="B16" s="1570" t="s">
        <v>378</v>
      </c>
      <c r="C16" s="1571"/>
      <c r="D16" s="1571"/>
      <c r="E16" s="1571"/>
      <c r="F16" s="1571"/>
      <c r="G16" s="1572"/>
    </row>
    <row r="17" spans="1:11" s="316" customFormat="1" ht="15" customHeight="1" x14ac:dyDescent="0.2">
      <c r="A17" s="348"/>
      <c r="B17" s="334" t="s">
        <v>267</v>
      </c>
      <c r="C17" s="614"/>
      <c r="D17" s="614"/>
      <c r="E17" s="614"/>
      <c r="F17" s="614"/>
      <c r="G17" s="614"/>
    </row>
    <row r="18" spans="1:11" s="316" customFormat="1" ht="15" x14ac:dyDescent="0.2">
      <c r="A18" s="348"/>
      <c r="B18" s="335" t="s">
        <v>268</v>
      </c>
      <c r="C18" s="335"/>
      <c r="D18" s="335" t="s">
        <v>269</v>
      </c>
      <c r="E18" s="335"/>
      <c r="F18" s="336" t="s">
        <v>295</v>
      </c>
      <c r="G18" s="608"/>
    </row>
    <row r="19" spans="1:11" ht="22.5" customHeight="1" x14ac:dyDescent="0.2">
      <c r="A19" s="348"/>
      <c r="B19" s="1546"/>
      <c r="C19" s="1547"/>
      <c r="D19" s="1546"/>
      <c r="E19" s="1547"/>
      <c r="F19" s="1587"/>
      <c r="G19" s="1548"/>
      <c r="K19" s="925"/>
    </row>
    <row r="20" spans="1:11" s="316" customFormat="1" ht="15" customHeight="1" x14ac:dyDescent="0.2">
      <c r="A20" s="348"/>
      <c r="B20" s="334" t="s">
        <v>270</v>
      </c>
      <c r="D20" s="335"/>
      <c r="E20" s="335"/>
      <c r="F20" s="614"/>
      <c r="G20" s="614"/>
    </row>
    <row r="21" spans="1:11" s="316" customFormat="1" ht="15" customHeight="1" x14ac:dyDescent="0.2">
      <c r="A21" s="348"/>
      <c r="B21" s="335" t="s">
        <v>268</v>
      </c>
      <c r="C21" s="335"/>
      <c r="D21" s="335" t="s">
        <v>269</v>
      </c>
      <c r="E21" s="335"/>
      <c r="F21" s="336" t="s">
        <v>295</v>
      </c>
      <c r="G21" s="609"/>
    </row>
    <row r="22" spans="1:11" ht="23.25" customHeight="1" x14ac:dyDescent="0.2">
      <c r="A22" s="348"/>
      <c r="B22" s="1549"/>
      <c r="C22" s="1550"/>
      <c r="D22" s="1549"/>
      <c r="E22" s="1550"/>
      <c r="F22" s="1549"/>
      <c r="G22" s="1550"/>
      <c r="K22" s="925" t="str">
        <f>IF(OR(LEN(B22)&gt;0,LEN(D22)&gt;0),IF(LEN(F22)=0,"E' NECESSARIO COMPILARE IL CAMPO E-MAIL"," ")," ")</f>
        <v xml:space="preserve"> </v>
      </c>
    </row>
    <row r="23" spans="1:11" ht="23.25" customHeight="1" x14ac:dyDescent="0.2">
      <c r="A23" s="348"/>
      <c r="B23" s="1549"/>
      <c r="C23" s="1550"/>
      <c r="D23" s="1549"/>
      <c r="E23" s="1550"/>
      <c r="F23" s="1549"/>
      <c r="G23" s="1550"/>
      <c r="K23" s="925" t="str">
        <f>IF(OR(LEN(B23)&gt;0,LEN(D23)&gt;0),IF(LEN(F23)=0,"E' NECESSARIO COMPILARE IL CAMPO E-MAIL"," ")," ")</f>
        <v xml:space="preserve"> </v>
      </c>
    </row>
    <row r="24" spans="1:11" ht="23.25" customHeight="1" x14ac:dyDescent="0.2">
      <c r="A24" s="348"/>
      <c r="B24" s="1549"/>
      <c r="C24" s="1550"/>
      <c r="D24" s="1549"/>
      <c r="E24" s="1550"/>
      <c r="F24" s="1549"/>
      <c r="G24" s="1550"/>
      <c r="K24" s="925" t="str">
        <f>IF(OR(LEN(B24)&gt;0,LEN(D24)&gt;0),IF(LEN(F24)=0,"E' NECESSARIO COMPILARE IL CAMPO E-MAIL"," ")," ")</f>
        <v xml:space="preserve"> </v>
      </c>
    </row>
    <row r="25" spans="1:11" ht="23.25" customHeight="1" x14ac:dyDescent="0.2">
      <c r="A25" s="348"/>
      <c r="B25" s="1549"/>
      <c r="C25" s="1550"/>
      <c r="D25" s="1549"/>
      <c r="E25" s="1550"/>
      <c r="F25" s="1549"/>
      <c r="G25" s="1550"/>
      <c r="K25" s="925" t="str">
        <f>IF(OR(LEN(B25)&gt;0,LEN(D25)&gt;0),IF(LEN(F25)=0,"E' NECESSARIO COMPILARE IL CAMPO E-MAIL"," ")," ")</f>
        <v xml:space="preserve"> </v>
      </c>
    </row>
    <row r="26" spans="1:11" ht="23.25" customHeight="1" x14ac:dyDescent="0.2">
      <c r="A26" s="348"/>
      <c r="B26" s="1549"/>
      <c r="C26" s="1550"/>
      <c r="D26" s="1549"/>
      <c r="E26" s="1550"/>
      <c r="F26" s="1549"/>
      <c r="G26" s="1550"/>
      <c r="K26" s="925" t="str">
        <f>IF(OR(LEN(B26)&gt;0,LEN(D26)&gt;0),IF(LEN(F26)=0,"E' NECESSARIO COMPILARE IL CAMPO E-MAIL"," ")," ")</f>
        <v xml:space="preserve"> </v>
      </c>
    </row>
    <row r="27" spans="1:11" ht="17.399999999999999" x14ac:dyDescent="0.2">
      <c r="A27" s="348"/>
      <c r="C27" s="337"/>
      <c r="D27" s="337"/>
      <c r="E27" s="332"/>
      <c r="F27" s="338"/>
      <c r="G27" s="338"/>
    </row>
    <row r="28" spans="1:11" ht="18" customHeight="1" x14ac:dyDescent="0.2">
      <c r="A28" s="348"/>
      <c r="B28" s="340" t="s">
        <v>271</v>
      </c>
      <c r="C28" s="339"/>
      <c r="D28" s="339"/>
      <c r="E28" s="341"/>
      <c r="F28" s="342"/>
      <c r="G28" s="342"/>
      <c r="H28" s="317"/>
    </row>
    <row r="29" spans="1:11" ht="13.5" customHeight="1" x14ac:dyDescent="0.2">
      <c r="A29" s="348"/>
      <c r="B29" s="339"/>
      <c r="C29" s="339"/>
      <c r="D29" s="339"/>
      <c r="E29" s="341"/>
      <c r="F29" s="341"/>
      <c r="G29" s="341"/>
      <c r="H29" s="317"/>
    </row>
    <row r="30" spans="1:11" ht="18" customHeight="1" x14ac:dyDescent="0.2">
      <c r="A30" s="348"/>
      <c r="B30" s="1570" t="s">
        <v>379</v>
      </c>
      <c r="C30" s="1571"/>
      <c r="D30" s="1571"/>
      <c r="E30" s="1571"/>
      <c r="F30" s="1571"/>
      <c r="G30" s="1572"/>
      <c r="H30" s="317"/>
    </row>
    <row r="31" spans="1:11" ht="8.1" customHeight="1" x14ac:dyDescent="0.2">
      <c r="A31" s="348"/>
      <c r="B31" s="343"/>
      <c r="E31" s="311"/>
    </row>
    <row r="32" spans="1:11" s="319" customFormat="1" ht="15.75" customHeight="1" x14ac:dyDescent="0.2">
      <c r="A32" s="348"/>
      <c r="B32" s="767" t="s">
        <v>615</v>
      </c>
      <c r="C32" s="767"/>
      <c r="D32" s="767" t="s">
        <v>616</v>
      </c>
      <c r="E32" s="767" t="s">
        <v>617</v>
      </c>
      <c r="F32" s="768" t="s">
        <v>618</v>
      </c>
      <c r="G32" s="311"/>
    </row>
    <row r="33" spans="1:11" ht="36" customHeight="1" x14ac:dyDescent="0.25">
      <c r="A33" s="348"/>
      <c r="B33" s="1589"/>
      <c r="C33" s="1590"/>
      <c r="D33" s="564"/>
      <c r="E33" s="568"/>
      <c r="F33" s="569"/>
      <c r="G33" s="311"/>
      <c r="K33" s="925" t="str">
        <f>IF(AND(LEN(B33)&gt;0,LEN(D33)&gt;0,LEN(E33)&gt;0,LEN(F33)&gt;0),"","COMPILARE TUTTI I DATI DEL RESPONSABILE CONTRASSEGNATI CON L'ASTERISCO")</f>
        <v>COMPILARE TUTTI I DATI DEL RESPONSABILE CONTRASSEGNATI CON L'ASTERISCO</v>
      </c>
    </row>
    <row r="34" spans="1:11" ht="20.25" hidden="1" customHeight="1" x14ac:dyDescent="0.25">
      <c r="A34" s="348"/>
      <c r="B34" s="1563"/>
      <c r="C34" s="1564"/>
      <c r="D34" s="623"/>
      <c r="E34" s="431"/>
      <c r="F34" s="625"/>
      <c r="G34" s="311"/>
    </row>
    <row r="35" spans="1:11" ht="18" customHeight="1" x14ac:dyDescent="0.2">
      <c r="A35" s="348"/>
      <c r="B35" s="313"/>
      <c r="C35" s="313"/>
      <c r="F35" s="311"/>
      <c r="G35" s="311"/>
    </row>
    <row r="36" spans="1:11" ht="18" customHeight="1" x14ac:dyDescent="0.2">
      <c r="A36" s="348"/>
      <c r="B36" s="1570" t="s">
        <v>514</v>
      </c>
      <c r="C36" s="1571"/>
      <c r="D36" s="1571"/>
      <c r="E36" s="1571"/>
      <c r="F36" s="1571"/>
      <c r="G36" s="1572"/>
      <c r="H36" s="317"/>
    </row>
    <row r="37" spans="1:11" ht="8.1" customHeight="1" x14ac:dyDescent="0.2">
      <c r="A37" s="348"/>
      <c r="B37" s="343"/>
      <c r="E37" s="311"/>
    </row>
    <row r="38" spans="1:11" s="319" customFormat="1" ht="15.75" customHeight="1" x14ac:dyDescent="0.2">
      <c r="A38" s="348"/>
      <c r="B38" s="318" t="s">
        <v>268</v>
      </c>
      <c r="C38" s="318"/>
      <c r="D38" s="318" t="s">
        <v>269</v>
      </c>
      <c r="E38" s="318" t="s">
        <v>295</v>
      </c>
      <c r="F38" s="319" t="s">
        <v>261</v>
      </c>
      <c r="G38" s="311"/>
    </row>
    <row r="39" spans="1:11" ht="23.25" customHeight="1" x14ac:dyDescent="0.25">
      <c r="A39" s="348"/>
      <c r="B39" s="1563"/>
      <c r="C39" s="1588"/>
      <c r="D39" s="623"/>
      <c r="E39" s="624"/>
      <c r="F39" s="625"/>
      <c r="G39" s="311"/>
      <c r="K39" s="925"/>
    </row>
    <row r="40" spans="1:11" ht="18" customHeight="1" x14ac:dyDescent="0.2">
      <c r="A40" s="348"/>
      <c r="B40" s="313"/>
      <c r="C40" s="313"/>
      <c r="F40" s="311"/>
      <c r="G40" s="311"/>
    </row>
    <row r="41" spans="1:11" ht="18" customHeight="1" x14ac:dyDescent="0.2">
      <c r="A41" s="348"/>
      <c r="B41" s="1570" t="s">
        <v>388</v>
      </c>
      <c r="C41" s="1571"/>
      <c r="D41" s="1571"/>
      <c r="E41" s="1571"/>
      <c r="F41" s="1571"/>
      <c r="G41" s="1572"/>
    </row>
    <row r="42" spans="1:11" ht="6" customHeight="1" x14ac:dyDescent="0.25">
      <c r="A42" s="348"/>
      <c r="B42" s="639"/>
      <c r="C42" s="639"/>
      <c r="D42" s="640"/>
      <c r="E42" s="640"/>
      <c r="F42" s="344"/>
      <c r="G42" s="344"/>
    </row>
    <row r="43" spans="1:11" ht="29.25" hidden="1" customHeight="1" x14ac:dyDescent="0.2">
      <c r="A43" s="348">
        <v>1</v>
      </c>
      <c r="B43" s="570" t="s">
        <v>274</v>
      </c>
      <c r="C43" s="570"/>
      <c r="D43" s="570"/>
      <c r="E43" s="570"/>
      <c r="F43" s="570"/>
      <c r="G43" s="570"/>
      <c r="H43" s="414"/>
      <c r="I43" s="414"/>
      <c r="J43" s="432"/>
      <c r="K43" s="925"/>
    </row>
    <row r="44" spans="1:11" ht="29.25" hidden="1" customHeight="1" x14ac:dyDescent="0.2">
      <c r="A44" s="348">
        <v>2</v>
      </c>
      <c r="B44" s="570" t="s">
        <v>274</v>
      </c>
      <c r="C44" s="570"/>
      <c r="D44" s="570"/>
      <c r="E44" s="570"/>
      <c r="F44" s="570"/>
      <c r="G44" s="570"/>
      <c r="H44" s="414"/>
      <c r="I44" s="414"/>
      <c r="J44" s="432"/>
      <c r="K44" s="925"/>
    </row>
    <row r="45" spans="1:11" ht="4.3499999999999996" hidden="1" customHeight="1" x14ac:dyDescent="0.2">
      <c r="A45" s="348"/>
      <c r="B45" s="570"/>
      <c r="C45" s="570"/>
      <c r="D45" s="570"/>
      <c r="E45" s="570"/>
      <c r="F45" s="570"/>
      <c r="G45" s="570"/>
      <c r="H45" s="414"/>
      <c r="I45" s="414"/>
      <c r="J45" s="432"/>
      <c r="K45" s="925"/>
    </row>
    <row r="46" spans="1:11" ht="15" hidden="1" customHeight="1" x14ac:dyDescent="0.2">
      <c r="A46" s="348"/>
      <c r="B46" s="570"/>
      <c r="C46" s="570"/>
      <c r="D46" s="570"/>
      <c r="E46" s="570"/>
      <c r="F46" s="570"/>
      <c r="G46" s="345"/>
      <c r="H46" s="414"/>
      <c r="I46" s="414"/>
      <c r="J46" s="432"/>
      <c r="K46" s="925"/>
    </row>
    <row r="47" spans="1:11" ht="29.25" hidden="1" customHeight="1" x14ac:dyDescent="0.2">
      <c r="A47" s="348" t="s">
        <v>297</v>
      </c>
      <c r="B47" s="570" t="s">
        <v>274</v>
      </c>
      <c r="C47" s="570"/>
      <c r="D47" s="570"/>
      <c r="E47" s="570"/>
      <c r="F47" s="570"/>
      <c r="G47" s="607"/>
      <c r="H47" s="414"/>
      <c r="I47" s="414"/>
      <c r="J47" s="432"/>
      <c r="K47" s="925"/>
    </row>
    <row r="48" spans="1:11" ht="4.3499999999999996" hidden="1" customHeight="1" x14ac:dyDescent="0.2">
      <c r="A48" s="348"/>
      <c r="B48" s="570"/>
      <c r="C48" s="570"/>
      <c r="D48" s="570"/>
      <c r="E48" s="570"/>
      <c r="F48" s="570"/>
      <c r="H48" s="414"/>
      <c r="I48" s="414"/>
      <c r="J48" s="432"/>
      <c r="K48" s="925"/>
    </row>
    <row r="49" spans="1:11" ht="15" hidden="1" customHeight="1" x14ac:dyDescent="0.2">
      <c r="A49" s="348"/>
      <c r="B49" s="570"/>
      <c r="C49" s="570"/>
      <c r="D49" s="570"/>
      <c r="E49" s="570"/>
      <c r="F49" s="570"/>
      <c r="G49" s="345"/>
      <c r="H49" s="414"/>
      <c r="I49" s="414"/>
      <c r="J49" s="432"/>
      <c r="K49" s="925"/>
    </row>
    <row r="50" spans="1:11" ht="29.25" hidden="1" customHeight="1" x14ac:dyDescent="0.2">
      <c r="A50" s="348" t="s">
        <v>298</v>
      </c>
      <c r="B50" s="570" t="s">
        <v>274</v>
      </c>
      <c r="C50" s="570"/>
      <c r="D50" s="570"/>
      <c r="E50" s="570"/>
      <c r="F50" s="570"/>
      <c r="G50" s="607"/>
      <c r="H50" s="414"/>
      <c r="I50" s="414"/>
      <c r="J50" s="432"/>
      <c r="K50" s="925"/>
    </row>
    <row r="51" spans="1:11" ht="4.3499999999999996" hidden="1" customHeight="1" x14ac:dyDescent="0.2">
      <c r="A51" s="348"/>
      <c r="B51" s="570"/>
      <c r="C51" s="570"/>
      <c r="D51" s="570"/>
      <c r="E51" s="570"/>
      <c r="F51" s="570"/>
      <c r="G51" s="661"/>
      <c r="H51" s="414"/>
      <c r="I51" s="414"/>
      <c r="J51" s="432"/>
      <c r="K51" s="925"/>
    </row>
    <row r="52" spans="1:11" ht="15" x14ac:dyDescent="0.25">
      <c r="A52" s="348"/>
      <c r="B52" s="311"/>
      <c r="C52" s="311"/>
      <c r="D52" s="640"/>
      <c r="E52" s="640"/>
      <c r="F52" s="344"/>
      <c r="G52" s="641" t="s">
        <v>276</v>
      </c>
    </row>
    <row r="53" spans="1:11" ht="27" customHeight="1" x14ac:dyDescent="0.2">
      <c r="A53" s="348">
        <v>5</v>
      </c>
      <c r="B53" s="1560" t="s">
        <v>505</v>
      </c>
      <c r="C53" s="1560"/>
      <c r="D53" s="1560"/>
      <c r="E53" s="1560"/>
      <c r="F53" s="1561"/>
      <c r="G53" s="510">
        <v>0</v>
      </c>
      <c r="K53" s="925" t="str">
        <f>IF(G53="","INSERIRE CAMPO OBBLIGATORIO",IF(G53=" ","INSERIRE NUMERO VALIDO",""))</f>
        <v/>
      </c>
    </row>
    <row r="54" spans="1:11" ht="4.5" customHeight="1" x14ac:dyDescent="0.2">
      <c r="A54" s="348"/>
      <c r="B54" s="320"/>
      <c r="C54" s="320"/>
      <c r="D54" s="600"/>
      <c r="E54" s="600"/>
      <c r="F54" s="600"/>
      <c r="G54" s="346"/>
    </row>
    <row r="55" spans="1:11" ht="15" x14ac:dyDescent="0.2">
      <c r="A55" s="348"/>
      <c r="B55" s="474"/>
      <c r="C55" s="474"/>
      <c r="D55" s="601"/>
      <c r="E55" s="601"/>
      <c r="F55" s="474"/>
      <c r="G55" s="345" t="s">
        <v>275</v>
      </c>
    </row>
    <row r="56" spans="1:11" ht="24" customHeight="1" x14ac:dyDescent="0.2">
      <c r="A56" s="348">
        <v>6</v>
      </c>
      <c r="B56" s="1560" t="s">
        <v>1230</v>
      </c>
      <c r="C56" s="1560"/>
      <c r="D56" s="1560"/>
      <c r="E56" s="1560"/>
      <c r="F56" s="1561"/>
      <c r="G56" s="766">
        <v>0</v>
      </c>
      <c r="K56" s="925" t="str">
        <f>IF(G56="","INSERIRE CAMPO OBBLIGATORIO",IF(G56=" ","INSERIRE NUMERO VALIDO",""))</f>
        <v/>
      </c>
    </row>
    <row r="57" spans="1:11" ht="4.5" customHeight="1" x14ac:dyDescent="0.2">
      <c r="A57" s="348"/>
      <c r="B57" s="320"/>
      <c r="C57" s="320"/>
      <c r="D57" s="601"/>
      <c r="E57" s="601"/>
      <c r="F57" s="474"/>
    </row>
    <row r="58" spans="1:11" ht="15" x14ac:dyDescent="0.2">
      <c r="A58" s="348"/>
      <c r="B58" s="474"/>
      <c r="C58" s="602"/>
      <c r="D58" s="603"/>
      <c r="E58" s="603"/>
      <c r="F58" s="604"/>
      <c r="G58" s="345" t="s">
        <v>275</v>
      </c>
    </row>
    <row r="59" spans="1:11" ht="24" customHeight="1" x14ac:dyDescent="0.2">
      <c r="A59" s="348">
        <v>7</v>
      </c>
      <c r="B59" s="1560" t="s">
        <v>1231</v>
      </c>
      <c r="C59" s="1560"/>
      <c r="D59" s="1560"/>
      <c r="E59" s="1560"/>
      <c r="F59" s="1561"/>
      <c r="G59" s="510">
        <v>0</v>
      </c>
      <c r="K59" s="925" t="str">
        <f>IF(G59="","INSERIRE CAMPO OBBLIGATORIO",IF(G59=" ","INSERIRE NUMERO VALIDO",""))</f>
        <v/>
      </c>
    </row>
    <row r="60" spans="1:11" ht="4.5" customHeight="1" x14ac:dyDescent="0.2">
      <c r="A60" s="348"/>
      <c r="B60" s="320"/>
      <c r="C60" s="320"/>
      <c r="D60" s="601"/>
      <c r="E60" s="601"/>
      <c r="F60" s="474"/>
      <c r="G60" s="330" t="s">
        <v>107</v>
      </c>
    </row>
    <row r="61" spans="1:11" ht="15" x14ac:dyDescent="0.2">
      <c r="A61" s="348"/>
      <c r="B61" s="474"/>
      <c r="C61" s="602"/>
      <c r="D61" s="603"/>
      <c r="E61" s="603"/>
      <c r="F61" s="604"/>
      <c r="G61" s="345" t="s">
        <v>275</v>
      </c>
    </row>
    <row r="62" spans="1:11" ht="24" customHeight="1" x14ac:dyDescent="0.2">
      <c r="A62" s="348">
        <v>8</v>
      </c>
      <c r="B62" s="1560" t="s">
        <v>444</v>
      </c>
      <c r="C62" s="1560"/>
      <c r="D62" s="1560"/>
      <c r="E62" s="1560"/>
      <c r="F62" s="1561"/>
      <c r="G62" s="510">
        <v>0</v>
      </c>
      <c r="K62" s="925" t="str">
        <f>IF(G62="","INSERIRE CAMPO OBBLIGATORIO",IF(G62=" ","INSERIRE NUMERO VALIDO",""))</f>
        <v/>
      </c>
    </row>
    <row r="63" spans="1:11" ht="4.5" customHeight="1" x14ac:dyDescent="0.2">
      <c r="A63" s="348"/>
      <c r="B63" s="320"/>
      <c r="C63" s="320"/>
      <c r="D63" s="601"/>
      <c r="E63" s="601"/>
      <c r="F63" s="474"/>
      <c r="G63" s="330" t="s">
        <v>107</v>
      </c>
    </row>
    <row r="64" spans="1:11" ht="15" hidden="1" customHeight="1" x14ac:dyDescent="0.2">
      <c r="A64" s="468"/>
      <c r="B64" s="320"/>
      <c r="C64" s="320"/>
      <c r="D64" s="601"/>
      <c r="E64" s="601"/>
      <c r="F64" s="474"/>
      <c r="G64"/>
      <c r="H64"/>
      <c r="I64" s="475"/>
      <c r="J64" s="475"/>
    </row>
    <row r="65" spans="1:11" ht="15" hidden="1" customHeight="1" x14ac:dyDescent="0.2">
      <c r="A65" s="468"/>
      <c r="B65" s="320"/>
      <c r="C65" s="320"/>
      <c r="D65" s="601"/>
      <c r="E65" s="601"/>
      <c r="F65" s="474"/>
      <c r="G65"/>
      <c r="H65"/>
      <c r="I65" s="465"/>
      <c r="J65" s="475"/>
    </row>
    <row r="66" spans="1:11" ht="15" hidden="1" customHeight="1" x14ac:dyDescent="0.2">
      <c r="A66" s="468"/>
      <c r="B66" s="320"/>
      <c r="C66" s="320"/>
      <c r="D66" s="601"/>
      <c r="E66" s="601"/>
      <c r="F66" s="474"/>
      <c r="G66"/>
      <c r="H66"/>
      <c r="I66" s="465"/>
      <c r="J66" s="475"/>
    </row>
    <row r="67" spans="1:11" ht="15" hidden="1" customHeight="1" x14ac:dyDescent="0.2">
      <c r="A67" s="468"/>
      <c r="B67" s="320"/>
      <c r="C67" s="320"/>
      <c r="D67" s="601"/>
      <c r="E67" s="601"/>
      <c r="F67" s="474"/>
      <c r="G67"/>
      <c r="H67"/>
      <c r="I67" s="465"/>
      <c r="J67" s="475"/>
    </row>
    <row r="68" spans="1:11" ht="15" hidden="1" customHeight="1" x14ac:dyDescent="0.2">
      <c r="A68" s="468"/>
      <c r="B68" s="320"/>
      <c r="C68" s="320"/>
      <c r="D68" s="601"/>
      <c r="E68" s="601"/>
      <c r="F68" s="474"/>
      <c r="G68"/>
      <c r="H68"/>
      <c r="I68" s="465"/>
      <c r="J68" s="475"/>
    </row>
    <row r="69" spans="1:11" ht="15" hidden="1" customHeight="1" x14ac:dyDescent="0.2">
      <c r="A69" s="468"/>
      <c r="B69" s="320"/>
      <c r="C69" s="320"/>
      <c r="D69" s="601"/>
      <c r="E69" s="601"/>
      <c r="F69" s="474"/>
      <c r="G69"/>
      <c r="H69"/>
      <c r="I69" s="465"/>
      <c r="J69" s="475"/>
    </row>
    <row r="70" spans="1:11" ht="10.35" hidden="1" customHeight="1" x14ac:dyDescent="0.2">
      <c r="A70" s="348"/>
      <c r="B70" s="320"/>
      <c r="C70" s="320"/>
      <c r="D70" s="601"/>
      <c r="E70" s="601"/>
      <c r="F70" s="474"/>
      <c r="G70" s="499"/>
    </row>
    <row r="71" spans="1:11" ht="10.35" hidden="1" customHeight="1" x14ac:dyDescent="0.2">
      <c r="A71" s="348"/>
      <c r="B71" s="320"/>
      <c r="C71" s="320"/>
      <c r="D71" s="601"/>
      <c r="E71" s="601"/>
      <c r="F71" s="474"/>
      <c r="G71" s="499"/>
    </row>
    <row r="72" spans="1:11" ht="10.35" hidden="1" customHeight="1" x14ac:dyDescent="0.2">
      <c r="A72" s="348"/>
      <c r="B72" s="320"/>
      <c r="C72" s="320"/>
      <c r="D72" s="601"/>
      <c r="E72" s="601"/>
      <c r="F72" s="474"/>
      <c r="G72" s="499"/>
    </row>
    <row r="73" spans="1:11" ht="10.35" hidden="1" customHeight="1" x14ac:dyDescent="0.2">
      <c r="A73" s="348"/>
      <c r="B73" s="320"/>
      <c r="C73" s="320"/>
      <c r="D73" s="601"/>
      <c r="E73" s="601"/>
      <c r="F73" s="474"/>
      <c r="G73" s="499"/>
    </row>
    <row r="74" spans="1:11" ht="10.35" hidden="1" customHeight="1" x14ac:dyDescent="0.2">
      <c r="A74" s="348"/>
      <c r="B74" s="320"/>
      <c r="C74" s="320"/>
      <c r="D74" s="601"/>
      <c r="E74" s="601"/>
      <c r="F74" s="474"/>
      <c r="G74" s="499"/>
    </row>
    <row r="75" spans="1:11" ht="10.35" hidden="1" customHeight="1" x14ac:dyDescent="0.2">
      <c r="A75" s="348"/>
      <c r="B75" s="320"/>
      <c r="C75" s="320"/>
      <c r="D75" s="601"/>
      <c r="E75" s="601"/>
      <c r="F75" s="474"/>
      <c r="G75" s="499"/>
    </row>
    <row r="76" spans="1:11" ht="10.35" hidden="1" customHeight="1" x14ac:dyDescent="0.2">
      <c r="A76" s="348"/>
      <c r="B76" s="320"/>
      <c r="C76" s="320"/>
      <c r="D76" s="601"/>
      <c r="E76" s="601"/>
      <c r="F76" s="474"/>
      <c r="G76" s="499"/>
    </row>
    <row r="77" spans="1:11" ht="10.35" hidden="1" customHeight="1" x14ac:dyDescent="0.2">
      <c r="A77" s="348"/>
      <c r="B77" s="320"/>
      <c r="C77" s="320"/>
      <c r="D77" s="601"/>
      <c r="E77" s="601"/>
      <c r="F77" s="474"/>
      <c r="G77" s="499"/>
    </row>
    <row r="78" spans="1:11" ht="10.35" hidden="1" customHeight="1" x14ac:dyDescent="0.2">
      <c r="A78" s="348"/>
      <c r="B78" s="320"/>
      <c r="C78" s="320"/>
      <c r="D78" s="601"/>
      <c r="E78" s="601"/>
      <c r="F78" s="474"/>
      <c r="G78" s="499"/>
    </row>
    <row r="79" spans="1:11" ht="10.35" hidden="1" customHeight="1" x14ac:dyDescent="0.2">
      <c r="A79" s="348"/>
      <c r="B79" s="320"/>
      <c r="C79" s="320"/>
      <c r="D79" s="601"/>
      <c r="E79" s="601"/>
      <c r="F79" s="474"/>
      <c r="G79" s="466"/>
      <c r="K79" s="925"/>
    </row>
    <row r="80" spans="1:11" ht="17.25" hidden="1" customHeight="1" x14ac:dyDescent="0.2">
      <c r="A80" s="348"/>
      <c r="B80" s="320"/>
      <c r="C80" s="320"/>
      <c r="D80" s="601"/>
      <c r="E80" s="601"/>
      <c r="F80" s="474"/>
    </row>
    <row r="81" spans="1:11" ht="15" x14ac:dyDescent="0.2">
      <c r="A81" s="348"/>
      <c r="B81" s="474"/>
      <c r="C81" s="602"/>
      <c r="D81" s="603"/>
      <c r="E81" s="603"/>
      <c r="F81" s="604"/>
      <c r="G81" s="345" t="s">
        <v>363</v>
      </c>
    </row>
    <row r="82" spans="1:11" ht="27" customHeight="1" x14ac:dyDescent="0.2">
      <c r="A82" s="348">
        <v>9</v>
      </c>
      <c r="B82" s="1560" t="s">
        <v>445</v>
      </c>
      <c r="C82" s="1560"/>
      <c r="D82" s="1560"/>
      <c r="E82" s="1560"/>
      <c r="F82" s="1561"/>
      <c r="G82" s="510"/>
      <c r="K82" s="925"/>
    </row>
    <row r="83" spans="1:11" ht="5.25" customHeight="1" x14ac:dyDescent="0.2">
      <c r="A83" s="348"/>
      <c r="B83" s="428"/>
      <c r="C83" s="428"/>
      <c r="D83" s="428"/>
      <c r="E83" s="428"/>
      <c r="F83" s="428"/>
      <c r="K83" s="925"/>
    </row>
    <row r="84" spans="1:11" ht="15" hidden="1" x14ac:dyDescent="0.2">
      <c r="A84" s="348"/>
      <c r="B84" s="474"/>
      <c r="C84" s="602"/>
      <c r="D84" s="603"/>
      <c r="E84" s="603"/>
      <c r="F84" s="604"/>
      <c r="G84" s="345"/>
    </row>
    <row r="85" spans="1:11" ht="27" hidden="1" customHeight="1" x14ac:dyDescent="0.2">
      <c r="A85" s="348">
        <v>10</v>
      </c>
      <c r="B85" s="1560" t="s">
        <v>274</v>
      </c>
      <c r="C85" s="1560"/>
      <c r="D85" s="1560"/>
      <c r="E85" s="1560"/>
      <c r="F85" s="1561"/>
      <c r="G85" s="607"/>
      <c r="K85" s="925"/>
    </row>
    <row r="86" spans="1:11" ht="5.25" hidden="1" customHeight="1" x14ac:dyDescent="0.2">
      <c r="A86" s="348"/>
      <c r="B86" s="428"/>
      <c r="C86" s="428"/>
      <c r="D86" s="428"/>
      <c r="E86" s="428"/>
      <c r="F86" s="428"/>
      <c r="K86" s="925"/>
    </row>
    <row r="87" spans="1:11" ht="15" hidden="1" x14ac:dyDescent="0.2">
      <c r="A87" s="348"/>
      <c r="B87" s="474"/>
      <c r="C87" s="602"/>
      <c r="D87" s="603"/>
      <c r="E87" s="603"/>
      <c r="F87" s="604"/>
      <c r="G87" s="345"/>
    </row>
    <row r="88" spans="1:11" ht="27" hidden="1" customHeight="1" x14ac:dyDescent="0.2">
      <c r="A88" s="348">
        <v>11</v>
      </c>
      <c r="B88" s="1560" t="s">
        <v>274</v>
      </c>
      <c r="C88" s="1560"/>
      <c r="D88" s="1560"/>
      <c r="E88" s="1560"/>
      <c r="F88" s="1561"/>
      <c r="G88" s="607"/>
      <c r="K88" s="925"/>
    </row>
    <row r="89" spans="1:11" ht="5.25" hidden="1" customHeight="1" x14ac:dyDescent="0.2">
      <c r="A89" s="348"/>
      <c r="B89" s="428"/>
      <c r="C89" s="428"/>
      <c r="D89" s="428"/>
      <c r="E89" s="428"/>
      <c r="F89" s="428"/>
      <c r="K89" s="925"/>
    </row>
    <row r="90" spans="1:11" ht="13.8" hidden="1" x14ac:dyDescent="0.2">
      <c r="A90" s="599"/>
      <c r="B90" s="474"/>
      <c r="C90" s="602"/>
      <c r="D90" s="603"/>
      <c r="E90" s="603"/>
      <c r="F90" s="604"/>
      <c r="G90" s="345"/>
    </row>
    <row r="91" spans="1:11" ht="27" hidden="1" customHeight="1" x14ac:dyDescent="0.2">
      <c r="A91" s="348">
        <v>12</v>
      </c>
      <c r="B91" s="1560" t="s">
        <v>274</v>
      </c>
      <c r="C91" s="1560"/>
      <c r="D91" s="1560"/>
      <c r="E91" s="1560"/>
      <c r="F91" s="1561"/>
      <c r="G91" s="607"/>
      <c r="K91" s="925"/>
    </row>
    <row r="92" spans="1:11" ht="4.5" hidden="1" customHeight="1" x14ac:dyDescent="0.2">
      <c r="A92" s="348"/>
      <c r="B92" s="428"/>
      <c r="C92" s="428"/>
      <c r="D92" s="428"/>
      <c r="E92" s="428"/>
      <c r="F92" s="428"/>
      <c r="G92" s="428"/>
      <c r="K92" s="925"/>
    </row>
    <row r="93" spans="1:11" ht="15" hidden="1" x14ac:dyDescent="0.2">
      <c r="A93" s="348"/>
      <c r="B93" s="474"/>
      <c r="C93" s="602"/>
      <c r="D93" s="603"/>
      <c r="E93" s="603"/>
      <c r="F93" s="604"/>
      <c r="G93" s="345"/>
    </row>
    <row r="94" spans="1:11" ht="27" hidden="1" customHeight="1" x14ac:dyDescent="0.2">
      <c r="A94" s="348">
        <v>13</v>
      </c>
      <c r="B94" s="1560" t="s">
        <v>274</v>
      </c>
      <c r="C94" s="1560"/>
      <c r="D94" s="1560"/>
      <c r="E94" s="1560"/>
      <c r="F94" s="1561"/>
      <c r="G94" s="607"/>
      <c r="K94" s="925"/>
    </row>
    <row r="95" spans="1:11" ht="4.5" hidden="1" customHeight="1" x14ac:dyDescent="0.2">
      <c r="A95" s="348"/>
      <c r="B95" s="428"/>
      <c r="C95" s="428"/>
      <c r="D95" s="428"/>
      <c r="E95" s="428"/>
      <c r="F95" s="428"/>
      <c r="G95" s="428"/>
      <c r="K95" s="925"/>
    </row>
    <row r="96" spans="1:11" ht="15" hidden="1" x14ac:dyDescent="0.2">
      <c r="A96" s="348"/>
      <c r="B96" s="474"/>
      <c r="C96" s="602"/>
      <c r="D96" s="603"/>
      <c r="E96" s="603"/>
      <c r="F96" s="604"/>
      <c r="G96" s="345"/>
    </row>
    <row r="97" spans="1:11" ht="27" hidden="1" customHeight="1" x14ac:dyDescent="0.2">
      <c r="A97" s="348">
        <v>30</v>
      </c>
      <c r="B97" s="1560" t="s">
        <v>274</v>
      </c>
      <c r="C97" s="1560"/>
      <c r="D97" s="1560"/>
      <c r="E97" s="1560"/>
      <c r="F97" s="1561"/>
      <c r="G97" s="607"/>
      <c r="K97" s="925"/>
    </row>
    <row r="98" spans="1:11" ht="4.5" hidden="1" customHeight="1" x14ac:dyDescent="0.2">
      <c r="A98" s="348"/>
      <c r="B98" s="428"/>
      <c r="C98" s="428"/>
      <c r="D98" s="428"/>
      <c r="E98" s="428"/>
      <c r="F98" s="428"/>
      <c r="G98" s="428"/>
      <c r="K98" s="925"/>
    </row>
    <row r="99" spans="1:11" ht="15" x14ac:dyDescent="0.2">
      <c r="A99" s="348"/>
      <c r="B99" s="474"/>
      <c r="C99" s="602"/>
      <c r="D99" s="603"/>
      <c r="E99" s="603"/>
      <c r="F99" s="604"/>
      <c r="G99" s="345" t="s">
        <v>276</v>
      </c>
    </row>
    <row r="100" spans="1:11" ht="27" customHeight="1" x14ac:dyDescent="0.2">
      <c r="A100" s="348">
        <v>31</v>
      </c>
      <c r="B100" s="1560" t="s">
        <v>506</v>
      </c>
      <c r="C100" s="1560"/>
      <c r="D100" s="1560"/>
      <c r="E100" s="1560"/>
      <c r="F100" s="1561"/>
      <c r="G100" s="510"/>
      <c r="K100" s="925"/>
    </row>
    <row r="101" spans="1:11" ht="4.5" customHeight="1" x14ac:dyDescent="0.2">
      <c r="A101" s="348"/>
      <c r="B101" s="428"/>
      <c r="C101" s="428"/>
      <c r="D101" s="428"/>
      <c r="E101" s="428"/>
      <c r="F101" s="428"/>
      <c r="G101" s="428"/>
      <c r="K101" s="925"/>
    </row>
    <row r="102" spans="1:11" ht="15" x14ac:dyDescent="0.2">
      <c r="A102" s="348"/>
      <c r="B102" s="474"/>
      <c r="C102" s="602"/>
      <c r="D102" s="603"/>
      <c r="E102" s="603"/>
      <c r="F102" s="604"/>
      <c r="G102" s="345" t="s">
        <v>276</v>
      </c>
    </row>
    <row r="103" spans="1:11" ht="27" customHeight="1" x14ac:dyDescent="0.2">
      <c r="A103" s="348">
        <v>32</v>
      </c>
      <c r="B103" s="1560" t="s">
        <v>1232</v>
      </c>
      <c r="C103" s="1560"/>
      <c r="D103" s="1560"/>
      <c r="E103" s="1560"/>
      <c r="F103" s="1561"/>
      <c r="G103" s="510"/>
      <c r="K103" s="925"/>
    </row>
    <row r="104" spans="1:11" ht="4.5" customHeight="1" x14ac:dyDescent="0.2">
      <c r="A104" s="348"/>
      <c r="B104" s="428"/>
      <c r="C104" s="428"/>
      <c r="D104" s="428"/>
      <c r="E104" s="428"/>
      <c r="F104" s="428"/>
      <c r="G104" s="428"/>
      <c r="K104" s="925"/>
    </row>
    <row r="105" spans="1:11" ht="15" x14ac:dyDescent="0.2">
      <c r="A105" s="348"/>
      <c r="B105" s="474"/>
      <c r="C105" s="602"/>
      <c r="D105" s="603"/>
      <c r="E105" s="603"/>
      <c r="F105" s="604"/>
      <c r="G105" s="345" t="s">
        <v>276</v>
      </c>
    </row>
    <row r="106" spans="1:11" ht="27" customHeight="1" x14ac:dyDescent="0.2">
      <c r="A106" s="348">
        <v>33</v>
      </c>
      <c r="B106" s="1560" t="s">
        <v>507</v>
      </c>
      <c r="C106" s="1560"/>
      <c r="D106" s="1560"/>
      <c r="E106" s="1560"/>
      <c r="F106" s="1561"/>
      <c r="G106" s="510"/>
      <c r="K106" s="925"/>
    </row>
    <row r="107" spans="1:11" ht="4.5" customHeight="1" x14ac:dyDescent="0.2">
      <c r="A107" s="348"/>
      <c r="B107" s="428"/>
      <c r="C107" s="428"/>
      <c r="D107" s="428"/>
      <c r="E107" s="428"/>
      <c r="F107" s="428"/>
      <c r="G107" s="428"/>
      <c r="K107" s="925"/>
    </row>
    <row r="108" spans="1:11" ht="15" x14ac:dyDescent="0.2">
      <c r="A108" s="348"/>
      <c r="B108" s="474"/>
      <c r="C108" s="602"/>
      <c r="D108" s="603"/>
      <c r="E108" s="603"/>
      <c r="F108" s="604"/>
      <c r="G108" s="345" t="s">
        <v>276</v>
      </c>
    </row>
    <row r="109" spans="1:11" ht="27" customHeight="1" x14ac:dyDescent="0.2">
      <c r="A109" s="348">
        <v>34</v>
      </c>
      <c r="B109" s="1560" t="s">
        <v>508</v>
      </c>
      <c r="C109" s="1560"/>
      <c r="D109" s="1560"/>
      <c r="E109" s="1560"/>
      <c r="F109" s="1561"/>
      <c r="G109" s="510"/>
      <c r="K109" s="925"/>
    </row>
    <row r="110" spans="1:11" ht="4.5" customHeight="1" x14ac:dyDescent="0.2">
      <c r="A110" s="348"/>
      <c r="B110" s="428"/>
      <c r="C110" s="428"/>
      <c r="D110" s="428"/>
      <c r="E110" s="428"/>
      <c r="F110" s="428"/>
      <c r="G110" s="428"/>
      <c r="K110" s="925"/>
    </row>
    <row r="111" spans="1:11" ht="15" x14ac:dyDescent="0.2">
      <c r="A111" s="348"/>
      <c r="B111" s="474"/>
      <c r="C111" s="602"/>
      <c r="D111" s="603"/>
      <c r="E111" s="603"/>
      <c r="F111" s="604"/>
      <c r="G111" s="345" t="s">
        <v>276</v>
      </c>
    </row>
    <row r="112" spans="1:11" ht="27" customHeight="1" x14ac:dyDescent="0.2">
      <c r="A112" s="348">
        <v>35</v>
      </c>
      <c r="B112" s="1562" t="s">
        <v>597</v>
      </c>
      <c r="C112" s="1562"/>
      <c r="D112" s="1562"/>
      <c r="E112" s="1562"/>
      <c r="F112" s="1562"/>
      <c r="G112" s="510"/>
      <c r="K112" s="925"/>
    </row>
    <row r="113" spans="1:11" ht="4.5" customHeight="1" x14ac:dyDescent="0.2">
      <c r="A113" s="348"/>
      <c r="B113" s="428"/>
      <c r="C113" s="428"/>
      <c r="D113" s="428"/>
      <c r="E113" s="428"/>
      <c r="F113" s="428"/>
      <c r="G113" s="428"/>
      <c r="K113" s="925"/>
    </row>
    <row r="114" spans="1:11" ht="15" x14ac:dyDescent="0.2">
      <c r="A114" s="348"/>
      <c r="B114" s="474"/>
      <c r="C114" s="602"/>
      <c r="D114" s="603"/>
      <c r="E114" s="603"/>
      <c r="F114" s="604"/>
      <c r="G114" s="345" t="s">
        <v>276</v>
      </c>
    </row>
    <row r="115" spans="1:11" ht="27" customHeight="1" x14ac:dyDescent="0.2">
      <c r="A115" s="348">
        <v>36</v>
      </c>
      <c r="B115" s="1562" t="s">
        <v>598</v>
      </c>
      <c r="C115" s="1562"/>
      <c r="D115" s="1562"/>
      <c r="E115" s="1562"/>
      <c r="F115" s="1562"/>
      <c r="G115" s="510"/>
      <c r="K115" s="925"/>
    </row>
    <row r="116" spans="1:11" ht="4.5" customHeight="1" x14ac:dyDescent="0.2">
      <c r="A116" s="348"/>
      <c r="B116" s="428"/>
      <c r="C116" s="428"/>
      <c r="D116" s="428"/>
      <c r="E116" s="428"/>
      <c r="F116" s="428"/>
      <c r="G116" s="428"/>
      <c r="K116" s="925"/>
    </row>
    <row r="117" spans="1:11" ht="15" x14ac:dyDescent="0.2">
      <c r="A117" s="348"/>
      <c r="B117" s="704"/>
      <c r="C117" s="704"/>
      <c r="D117" s="704"/>
      <c r="E117" s="704"/>
      <c r="F117" s="704"/>
      <c r="G117" s="345" t="s">
        <v>276</v>
      </c>
    </row>
    <row r="118" spans="1:11" ht="27.6" customHeight="1" x14ac:dyDescent="0.2">
      <c r="A118" s="348">
        <v>37</v>
      </c>
      <c r="B118" s="1562" t="s">
        <v>1197</v>
      </c>
      <c r="C118" s="1562"/>
      <c r="D118" s="1562"/>
      <c r="E118" s="1562"/>
      <c r="F118" s="1562"/>
      <c r="G118" s="510"/>
      <c r="K118" s="925"/>
    </row>
    <row r="119" spans="1:11" ht="4.5" customHeight="1" x14ac:dyDescent="0.2">
      <c r="A119" s="348"/>
      <c r="B119" s="428"/>
      <c r="C119" s="428"/>
      <c r="D119" s="428"/>
      <c r="E119" s="428"/>
      <c r="F119" s="428"/>
      <c r="G119" s="428"/>
      <c r="K119" s="925"/>
    </row>
    <row r="120" spans="1:11" ht="15" x14ac:dyDescent="0.2">
      <c r="A120" s="348"/>
      <c r="B120" s="474"/>
      <c r="C120" s="602"/>
      <c r="D120" s="603"/>
      <c r="E120" s="603"/>
      <c r="F120" s="604"/>
      <c r="G120" s="641" t="s">
        <v>363</v>
      </c>
    </row>
    <row r="121" spans="1:11" ht="27" customHeight="1" x14ac:dyDescent="0.2">
      <c r="A121" s="348">
        <v>38</v>
      </c>
      <c r="B121" s="1560" t="s">
        <v>627</v>
      </c>
      <c r="C121" s="1560"/>
      <c r="D121" s="1560"/>
      <c r="E121" s="1560"/>
      <c r="F121" s="1561"/>
      <c r="G121" s="796"/>
      <c r="K121" s="925"/>
    </row>
    <row r="122" spans="1:11" ht="4.5" customHeight="1" x14ac:dyDescent="0.2">
      <c r="A122" s="348"/>
      <c r="B122" s="428"/>
      <c r="C122" s="428"/>
      <c r="D122" s="428"/>
      <c r="E122" s="428"/>
      <c r="F122" s="428"/>
      <c r="G122" s="428"/>
      <c r="K122" s="925"/>
    </row>
    <row r="123" spans="1:11" ht="15" x14ac:dyDescent="0.2">
      <c r="A123" s="348"/>
      <c r="B123" s="474"/>
      <c r="C123" s="602"/>
      <c r="D123" s="603"/>
      <c r="E123" s="603"/>
      <c r="F123" s="604"/>
      <c r="G123" s="641" t="s">
        <v>363</v>
      </c>
    </row>
    <row r="124" spans="1:11" ht="27" customHeight="1" x14ac:dyDescent="0.2">
      <c r="A124" s="348">
        <v>39</v>
      </c>
      <c r="B124" s="1560" t="s">
        <v>626</v>
      </c>
      <c r="C124" s="1560"/>
      <c r="D124" s="1560"/>
      <c r="E124" s="1560"/>
      <c r="F124" s="1561"/>
      <c r="G124" s="796"/>
      <c r="K124" s="925"/>
    </row>
    <row r="125" spans="1:11" ht="4.5" customHeight="1" x14ac:dyDescent="0.2">
      <c r="A125" s="348"/>
      <c r="B125" s="428"/>
      <c r="C125" s="428"/>
      <c r="D125" s="428"/>
      <c r="E125" s="428"/>
      <c r="F125" s="428"/>
      <c r="G125" s="428"/>
      <c r="K125" s="925"/>
    </row>
    <row r="126" spans="1:11" ht="15" x14ac:dyDescent="0.2">
      <c r="A126" s="348"/>
      <c r="B126" s="474"/>
      <c r="C126" s="602"/>
      <c r="D126" s="603"/>
      <c r="E126" s="603"/>
      <c r="F126" s="604"/>
      <c r="G126" s="641" t="s">
        <v>363</v>
      </c>
    </row>
    <row r="127" spans="1:11" ht="27" customHeight="1" x14ac:dyDescent="0.2">
      <c r="A127" s="348">
        <v>40</v>
      </c>
      <c r="B127" s="1560" t="s">
        <v>1198</v>
      </c>
      <c r="C127" s="1560"/>
      <c r="D127" s="1560"/>
      <c r="E127" s="1560"/>
      <c r="F127" s="1561"/>
      <c r="G127" s="796"/>
      <c r="K127" s="925"/>
    </row>
    <row r="128" spans="1:11" ht="4.5" customHeight="1" x14ac:dyDescent="0.2">
      <c r="A128" s="348"/>
      <c r="B128" s="428"/>
      <c r="C128" s="428"/>
      <c r="D128" s="428"/>
      <c r="E128" s="428"/>
      <c r="F128" s="428"/>
      <c r="G128" s="428"/>
      <c r="K128" s="925"/>
    </row>
    <row r="129" spans="1:11" ht="15" hidden="1" x14ac:dyDescent="0.2">
      <c r="A129" s="348"/>
      <c r="B129" s="474"/>
      <c r="C129" s="602"/>
      <c r="D129" s="603"/>
      <c r="E129" s="603"/>
      <c r="F129" s="604"/>
      <c r="G129" s="345"/>
    </row>
    <row r="130" spans="1:11" ht="27" hidden="1" customHeight="1" x14ac:dyDescent="0.2">
      <c r="A130" s="348">
        <v>41</v>
      </c>
      <c r="B130" s="1560" t="s">
        <v>274</v>
      </c>
      <c r="C130" s="1560"/>
      <c r="D130" s="1560"/>
      <c r="E130" s="1560"/>
      <c r="F130" s="1561"/>
      <c r="G130" s="607"/>
      <c r="K130" s="925"/>
    </row>
    <row r="131" spans="1:11" ht="4.5" hidden="1" customHeight="1" x14ac:dyDescent="0.2">
      <c r="A131" s="348"/>
      <c r="B131" s="428"/>
      <c r="C131" s="428"/>
      <c r="D131" s="428"/>
      <c r="E131" s="428"/>
      <c r="F131" s="428"/>
      <c r="G131" s="428"/>
      <c r="K131" s="925"/>
    </row>
    <row r="132" spans="1:11" ht="15" hidden="1" x14ac:dyDescent="0.2">
      <c r="A132" s="348"/>
      <c r="B132" s="474"/>
      <c r="C132" s="602"/>
      <c r="D132" s="603"/>
      <c r="E132" s="603"/>
      <c r="F132" s="604"/>
      <c r="G132" s="345"/>
    </row>
    <row r="133" spans="1:11" ht="27" hidden="1" customHeight="1" x14ac:dyDescent="0.2">
      <c r="A133" s="348">
        <v>42</v>
      </c>
      <c r="B133" s="1560" t="s">
        <v>274</v>
      </c>
      <c r="C133" s="1560"/>
      <c r="D133" s="1560"/>
      <c r="E133" s="1560"/>
      <c r="F133" s="1561"/>
      <c r="G133" s="607"/>
      <c r="K133" s="925"/>
    </row>
    <row r="134" spans="1:11" ht="4.5" hidden="1" customHeight="1" x14ac:dyDescent="0.2">
      <c r="A134" s="348"/>
      <c r="B134" s="428"/>
      <c r="C134" s="428"/>
      <c r="D134" s="428"/>
      <c r="E134" s="428"/>
      <c r="F134" s="428"/>
      <c r="G134" s="428"/>
      <c r="K134" s="925"/>
    </row>
    <row r="135" spans="1:11" ht="15" hidden="1" x14ac:dyDescent="0.2">
      <c r="A135" s="348"/>
      <c r="B135" s="474"/>
      <c r="C135" s="602"/>
      <c r="D135" s="603"/>
      <c r="E135" s="603"/>
      <c r="F135" s="604"/>
      <c r="G135" s="345"/>
    </row>
    <row r="136" spans="1:11" ht="27" hidden="1" customHeight="1" x14ac:dyDescent="0.2">
      <c r="A136" s="348">
        <v>43</v>
      </c>
      <c r="B136" s="1560" t="s">
        <v>274</v>
      </c>
      <c r="C136" s="1560"/>
      <c r="D136" s="1560"/>
      <c r="E136" s="1560"/>
      <c r="F136" s="1561"/>
      <c r="G136" s="607"/>
      <c r="K136" s="925"/>
    </row>
    <row r="137" spans="1:11" ht="4.5" hidden="1" customHeight="1" x14ac:dyDescent="0.2">
      <c r="A137" s="348"/>
      <c r="B137" s="428"/>
      <c r="C137" s="428"/>
      <c r="D137" s="428"/>
      <c r="E137" s="428"/>
      <c r="F137" s="428"/>
      <c r="G137" s="428"/>
      <c r="K137" s="925"/>
    </row>
    <row r="138" spans="1:11" ht="15" hidden="1" x14ac:dyDescent="0.2">
      <c r="A138" s="348"/>
      <c r="B138" s="474"/>
      <c r="C138" s="602"/>
      <c r="D138" s="603"/>
      <c r="E138" s="603"/>
      <c r="F138" s="604"/>
      <c r="G138" s="345"/>
    </row>
    <row r="139" spans="1:11" ht="27" hidden="1" customHeight="1" x14ac:dyDescent="0.2">
      <c r="A139" s="348">
        <v>44</v>
      </c>
      <c r="B139" s="1560" t="s">
        <v>274</v>
      </c>
      <c r="C139" s="1560"/>
      <c r="D139" s="1560"/>
      <c r="E139" s="1560"/>
      <c r="F139" s="1561"/>
      <c r="G139" s="607"/>
      <c r="K139" s="925"/>
    </row>
    <row r="140" spans="1:11" ht="4.5" hidden="1" customHeight="1" x14ac:dyDescent="0.2">
      <c r="A140" s="348"/>
      <c r="B140" s="428"/>
      <c r="C140" s="428"/>
      <c r="D140" s="428"/>
      <c r="E140" s="428"/>
      <c r="F140" s="428"/>
      <c r="G140" s="428"/>
      <c r="K140" s="925"/>
    </row>
    <row r="141" spans="1:11" ht="15" hidden="1" x14ac:dyDescent="0.2">
      <c r="A141" s="348"/>
      <c r="B141" s="474"/>
      <c r="C141" s="602"/>
      <c r="D141" s="603"/>
      <c r="E141" s="603"/>
      <c r="F141" s="604"/>
      <c r="G141" s="345"/>
    </row>
    <row r="142" spans="1:11" ht="27" hidden="1" customHeight="1" x14ac:dyDescent="0.2">
      <c r="A142" s="348">
        <v>45</v>
      </c>
      <c r="B142" s="1560" t="s">
        <v>274</v>
      </c>
      <c r="C142" s="1560"/>
      <c r="D142" s="1560"/>
      <c r="E142" s="1560"/>
      <c r="F142" s="1561"/>
      <c r="G142" s="607"/>
      <c r="K142" s="925"/>
    </row>
    <row r="143" spans="1:11" ht="4.5" hidden="1" customHeight="1" x14ac:dyDescent="0.2">
      <c r="A143" s="348"/>
      <c r="B143" s="428"/>
      <c r="C143" s="428"/>
      <c r="D143" s="428"/>
      <c r="E143" s="428"/>
      <c r="F143" s="428"/>
      <c r="G143" s="428"/>
      <c r="K143" s="925"/>
    </row>
    <row r="144" spans="1:11" ht="15" hidden="1" x14ac:dyDescent="0.2">
      <c r="A144" s="348"/>
      <c r="B144" s="474"/>
      <c r="C144" s="602"/>
      <c r="D144" s="603"/>
      <c r="E144" s="603"/>
      <c r="F144" s="604"/>
      <c r="G144" s="345"/>
    </row>
    <row r="145" spans="1:11" ht="27" hidden="1" customHeight="1" x14ac:dyDescent="0.2">
      <c r="A145" s="348">
        <v>46</v>
      </c>
      <c r="B145" s="1560" t="s">
        <v>274</v>
      </c>
      <c r="C145" s="1560"/>
      <c r="D145" s="1560"/>
      <c r="E145" s="1560"/>
      <c r="F145" s="1561"/>
      <c r="G145" s="607"/>
      <c r="K145" s="925"/>
    </row>
    <row r="146" spans="1:11" ht="4.3499999999999996" hidden="1" customHeight="1" x14ac:dyDescent="0.2">
      <c r="A146" s="348"/>
      <c r="B146" s="428"/>
      <c r="C146" s="428"/>
      <c r="D146" s="428"/>
      <c r="E146" s="428"/>
      <c r="F146" s="428"/>
      <c r="K146" s="925"/>
    </row>
    <row r="147" spans="1:11" ht="15" hidden="1" customHeight="1" x14ac:dyDescent="0.2">
      <c r="A147" s="348"/>
      <c r="B147" s="428"/>
      <c r="C147" s="428"/>
      <c r="D147" s="428"/>
      <c r="E147" s="428"/>
      <c r="F147" s="428"/>
      <c r="G147" s="641" t="s">
        <v>276</v>
      </c>
      <c r="K147" s="925"/>
    </row>
    <row r="148" spans="1:11" ht="27" hidden="1" customHeight="1" x14ac:dyDescent="0.2">
      <c r="A148" s="348">
        <v>47</v>
      </c>
      <c r="B148" s="1579"/>
      <c r="C148" s="1579"/>
      <c r="D148" s="1579"/>
      <c r="E148" s="1579"/>
      <c r="F148" s="1580"/>
      <c r="G148" s="796"/>
      <c r="K148" s="925"/>
    </row>
    <row r="149" spans="1:11" ht="4.3499999999999996" hidden="1" customHeight="1" x14ac:dyDescent="0.2">
      <c r="A149" s="348"/>
      <c r="B149" s="311"/>
      <c r="C149" s="428"/>
      <c r="D149" s="428"/>
      <c r="E149" s="428"/>
      <c r="F149" s="428"/>
      <c r="G149" s="428"/>
      <c r="K149" s="925"/>
    </row>
    <row r="150" spans="1:11" ht="15" hidden="1" customHeight="1" x14ac:dyDescent="0.2">
      <c r="A150" s="348"/>
      <c r="B150" s="428"/>
      <c r="C150" s="428"/>
      <c r="D150" s="428"/>
      <c r="E150" s="428"/>
      <c r="F150" s="428"/>
      <c r="G150" s="641" t="s">
        <v>276</v>
      </c>
      <c r="K150" s="925"/>
    </row>
    <row r="151" spans="1:11" ht="27" hidden="1" customHeight="1" x14ac:dyDescent="0.2">
      <c r="A151" s="348">
        <v>48</v>
      </c>
      <c r="B151" s="1579"/>
      <c r="C151" s="1579"/>
      <c r="D151" s="1579"/>
      <c r="E151" s="1579"/>
      <c r="F151" s="1580"/>
      <c r="G151" s="796"/>
      <c r="K151" s="925"/>
    </row>
    <row r="152" spans="1:11" ht="3.6" hidden="1" customHeight="1" x14ac:dyDescent="0.2">
      <c r="A152" s="348"/>
      <c r="B152" s="428"/>
      <c r="C152" s="428"/>
      <c r="D152" s="428"/>
      <c r="E152" s="428"/>
      <c r="F152" s="428"/>
      <c r="G152" s="640"/>
      <c r="K152" s="925"/>
    </row>
    <row r="153" spans="1:11" ht="15" customHeight="1" x14ac:dyDescent="0.2">
      <c r="A153" s="348"/>
      <c r="B153" s="428"/>
      <c r="C153" s="428"/>
      <c r="D153" s="428"/>
      <c r="E153" s="428"/>
      <c r="F153" s="428"/>
      <c r="G153" s="641" t="s">
        <v>363</v>
      </c>
      <c r="K153" s="925"/>
    </row>
    <row r="154" spans="1:11" ht="27" customHeight="1" x14ac:dyDescent="0.2">
      <c r="A154" s="348">
        <v>49</v>
      </c>
      <c r="B154" s="1579" t="s">
        <v>762</v>
      </c>
      <c r="C154" s="1579"/>
      <c r="D154" s="1579"/>
      <c r="E154" s="1579"/>
      <c r="F154" s="1580"/>
      <c r="G154" s="796"/>
      <c r="K154" s="925"/>
    </row>
    <row r="155" spans="1:11" ht="4.5" hidden="1" customHeight="1" x14ac:dyDescent="0.2">
      <c r="A155" s="348"/>
      <c r="B155" s="428"/>
      <c r="C155" s="428"/>
      <c r="D155" s="428"/>
      <c r="E155" s="428"/>
      <c r="F155" s="428"/>
      <c r="G155" s="428"/>
      <c r="K155" s="925"/>
    </row>
    <row r="156" spans="1:11" ht="15" hidden="1" x14ac:dyDescent="0.2">
      <c r="A156" s="348"/>
      <c r="B156" s="474"/>
      <c r="C156" s="602"/>
      <c r="D156" s="603"/>
      <c r="E156" s="603"/>
      <c r="F156" s="604"/>
      <c r="G156" s="345"/>
    </row>
    <row r="157" spans="1:11" ht="27" hidden="1" customHeight="1" x14ac:dyDescent="0.2">
      <c r="A157" s="348">
        <v>50</v>
      </c>
      <c r="B157" s="1560" t="s">
        <v>274</v>
      </c>
      <c r="C157" s="1560"/>
      <c r="D157" s="1560"/>
      <c r="E157" s="1560"/>
      <c r="F157" s="1561"/>
      <c r="G157" s="607"/>
      <c r="K157" s="925"/>
    </row>
    <row r="158" spans="1:11" ht="4.5" hidden="1" customHeight="1" x14ac:dyDescent="0.2">
      <c r="A158" s="348"/>
      <c r="B158" s="428"/>
      <c r="C158" s="428"/>
      <c r="D158" s="428"/>
      <c r="E158" s="428"/>
      <c r="F158" s="428"/>
      <c r="G158" s="428"/>
      <c r="K158" s="925"/>
    </row>
    <row r="159" spans="1:11" ht="15" hidden="1" x14ac:dyDescent="0.2">
      <c r="A159" s="348"/>
      <c r="B159" s="474"/>
      <c r="C159" s="602"/>
      <c r="D159" s="603"/>
      <c r="E159" s="603"/>
      <c r="F159" s="604"/>
      <c r="G159" s="345"/>
    </row>
    <row r="160" spans="1:11" ht="27" hidden="1" customHeight="1" x14ac:dyDescent="0.2">
      <c r="A160" s="348">
        <v>51</v>
      </c>
      <c r="B160" s="1560" t="s">
        <v>274</v>
      </c>
      <c r="C160" s="1560"/>
      <c r="D160" s="1560"/>
      <c r="E160" s="1560"/>
      <c r="F160" s="1561"/>
      <c r="G160" s="607"/>
      <c r="K160" s="925"/>
    </row>
    <row r="161" spans="1:11" ht="4.5" hidden="1" customHeight="1" x14ac:dyDescent="0.2">
      <c r="A161" s="348"/>
      <c r="B161" s="428"/>
      <c r="C161" s="428"/>
      <c r="D161" s="428"/>
      <c r="E161" s="428"/>
      <c r="F161" s="428"/>
      <c r="G161" s="428"/>
      <c r="K161" s="925"/>
    </row>
    <row r="162" spans="1:11" ht="15" hidden="1" x14ac:dyDescent="0.2">
      <c r="A162" s="348"/>
      <c r="B162" s="474"/>
      <c r="C162" s="602"/>
      <c r="D162" s="603"/>
      <c r="E162" s="603"/>
      <c r="F162" s="604"/>
      <c r="G162" s="345"/>
    </row>
    <row r="163" spans="1:11" ht="27" hidden="1" customHeight="1" x14ac:dyDescent="0.2">
      <c r="A163" s="348">
        <v>52</v>
      </c>
      <c r="B163" s="1560" t="s">
        <v>274</v>
      </c>
      <c r="C163" s="1560"/>
      <c r="D163" s="1560"/>
      <c r="E163" s="1560"/>
      <c r="F163" s="1561"/>
      <c r="G163" s="607"/>
      <c r="K163" s="925"/>
    </row>
    <row r="164" spans="1:11" ht="4.5" hidden="1" customHeight="1" x14ac:dyDescent="0.2">
      <c r="A164" s="348"/>
      <c r="B164" s="428"/>
      <c r="C164" s="428"/>
      <c r="D164" s="428"/>
      <c r="E164" s="428"/>
      <c r="F164" s="428"/>
      <c r="G164" s="428"/>
      <c r="K164" s="925"/>
    </row>
    <row r="165" spans="1:11" ht="15" hidden="1" x14ac:dyDescent="0.2">
      <c r="A165" s="348"/>
      <c r="B165" s="474"/>
      <c r="C165" s="602"/>
      <c r="D165" s="603"/>
      <c r="E165" s="603"/>
      <c r="F165" s="604"/>
      <c r="G165" s="345"/>
    </row>
    <row r="166" spans="1:11" ht="27" hidden="1" customHeight="1" x14ac:dyDescent="0.2">
      <c r="A166" s="348">
        <v>53</v>
      </c>
      <c r="B166" s="1560" t="s">
        <v>274</v>
      </c>
      <c r="C166" s="1560"/>
      <c r="D166" s="1560"/>
      <c r="E166" s="1560"/>
      <c r="F166" s="1561"/>
      <c r="G166" s="607"/>
      <c r="K166" s="925"/>
    </row>
    <row r="167" spans="1:11" ht="4.5" hidden="1" customHeight="1" x14ac:dyDescent="0.2">
      <c r="A167" s="348"/>
      <c r="B167" s="428"/>
      <c r="C167" s="428"/>
      <c r="D167" s="428"/>
      <c r="E167" s="428"/>
      <c r="F167" s="428"/>
      <c r="G167" s="428"/>
      <c r="K167" s="925"/>
    </row>
    <row r="168" spans="1:11" ht="15" hidden="1" x14ac:dyDescent="0.2">
      <c r="A168" s="348"/>
      <c r="B168" s="474"/>
      <c r="C168" s="602"/>
      <c r="D168" s="603"/>
      <c r="E168" s="603"/>
      <c r="F168" s="604"/>
      <c r="G168" s="345"/>
    </row>
    <row r="169" spans="1:11" ht="27" hidden="1" customHeight="1" x14ac:dyDescent="0.2">
      <c r="A169" s="348">
        <v>54</v>
      </c>
      <c r="B169" s="1560" t="s">
        <v>274</v>
      </c>
      <c r="C169" s="1560"/>
      <c r="D169" s="1560"/>
      <c r="E169" s="1560"/>
      <c r="F169" s="1561"/>
      <c r="G169" s="607"/>
      <c r="K169" s="925"/>
    </row>
    <row r="170" spans="1:11" ht="4.3499999999999996" hidden="1" customHeight="1" x14ac:dyDescent="0.2">
      <c r="A170" s="348"/>
      <c r="B170" s="428"/>
      <c r="C170" s="428"/>
      <c r="D170" s="428"/>
      <c r="E170" s="428"/>
      <c r="F170" s="428"/>
      <c r="G170" s="428"/>
      <c r="K170" s="925"/>
    </row>
    <row r="171" spans="1:11" ht="15" hidden="1" x14ac:dyDescent="0.2">
      <c r="A171" s="348"/>
      <c r="B171" s="474"/>
      <c r="C171" s="602"/>
      <c r="D171" s="603"/>
      <c r="E171" s="603"/>
      <c r="F171" s="604"/>
      <c r="G171" s="345"/>
    </row>
    <row r="172" spans="1:11" ht="27" hidden="1" customHeight="1" x14ac:dyDescent="0.2">
      <c r="A172" s="348">
        <v>55</v>
      </c>
      <c r="B172" s="1560"/>
      <c r="C172" s="1560"/>
      <c r="D172" s="1560"/>
      <c r="E172" s="1560"/>
      <c r="F172" s="1561"/>
      <c r="G172" s="510"/>
      <c r="K172" s="925"/>
    </row>
    <row r="173" spans="1:11" ht="4.5" hidden="1" customHeight="1" x14ac:dyDescent="0.2">
      <c r="A173" s="348"/>
      <c r="B173" s="428"/>
      <c r="C173" s="428"/>
      <c r="D173" s="428"/>
      <c r="E173" s="428"/>
      <c r="F173" s="428"/>
      <c r="G173" s="428"/>
      <c r="K173" s="925"/>
    </row>
    <row r="174" spans="1:11" ht="15" hidden="1" x14ac:dyDescent="0.2">
      <c r="A174" s="348"/>
      <c r="B174" s="474"/>
      <c r="C174" s="602"/>
      <c r="D174" s="603"/>
      <c r="E174" s="603"/>
      <c r="F174" s="604"/>
      <c r="G174" s="641"/>
    </row>
    <row r="175" spans="1:11" ht="27" hidden="1" customHeight="1" x14ac:dyDescent="0.2">
      <c r="A175" s="348">
        <v>56</v>
      </c>
      <c r="B175" s="1560"/>
      <c r="C175" s="1560"/>
      <c r="D175" s="1560"/>
      <c r="E175" s="1560"/>
      <c r="F175" s="1561"/>
      <c r="G175" s="510"/>
      <c r="K175" s="925"/>
    </row>
    <row r="176" spans="1:11" ht="4.5" hidden="1" customHeight="1" x14ac:dyDescent="0.2">
      <c r="A176" s="348"/>
      <c r="B176" s="428"/>
      <c r="C176" s="428"/>
      <c r="D176" s="428"/>
      <c r="E176" s="428"/>
      <c r="F176" s="428"/>
      <c r="G176" s="428"/>
      <c r="K176" s="925"/>
    </row>
    <row r="177" spans="1:11" ht="15" hidden="1" x14ac:dyDescent="0.2">
      <c r="A177" s="348"/>
      <c r="B177" s="474"/>
      <c r="C177" s="602"/>
      <c r="D177" s="603"/>
      <c r="E177" s="603"/>
      <c r="F177" s="604"/>
      <c r="G177" s="641"/>
    </row>
    <row r="178" spans="1:11" ht="27" hidden="1" customHeight="1" x14ac:dyDescent="0.2">
      <c r="A178" s="348">
        <v>57</v>
      </c>
      <c r="B178" s="1560" t="s">
        <v>274</v>
      </c>
      <c r="C178" s="1560"/>
      <c r="D178" s="1560"/>
      <c r="E178" s="1560"/>
      <c r="F178" s="1561"/>
      <c r="G178" s="607"/>
      <c r="K178" s="925"/>
    </row>
    <row r="179" spans="1:11" ht="4.5" hidden="1" customHeight="1" x14ac:dyDescent="0.2">
      <c r="A179" s="348"/>
      <c r="B179" s="428"/>
      <c r="C179" s="428"/>
      <c r="D179" s="428"/>
      <c r="E179" s="428"/>
      <c r="F179" s="428"/>
      <c r="G179" s="428"/>
      <c r="K179" s="925"/>
    </row>
    <row r="180" spans="1:11" ht="15" hidden="1" x14ac:dyDescent="0.2">
      <c r="A180" s="348"/>
      <c r="B180" s="474"/>
      <c r="C180" s="602"/>
      <c r="D180" s="603"/>
      <c r="E180" s="603"/>
      <c r="F180" s="604"/>
      <c r="G180" s="641"/>
    </row>
    <row r="181" spans="1:11" ht="27" hidden="1" customHeight="1" x14ac:dyDescent="0.2">
      <c r="A181" s="348">
        <v>58</v>
      </c>
      <c r="B181" s="1560" t="s">
        <v>274</v>
      </c>
      <c r="C181" s="1560"/>
      <c r="D181" s="1560"/>
      <c r="E181" s="1560"/>
      <c r="F181" s="1561"/>
      <c r="G181" s="607"/>
      <c r="K181" s="925"/>
    </row>
    <row r="182" spans="1:11" ht="4.5" hidden="1" customHeight="1" x14ac:dyDescent="0.2">
      <c r="A182" s="348"/>
      <c r="B182" s="428"/>
      <c r="C182" s="428"/>
      <c r="D182" s="428"/>
      <c r="E182" s="428"/>
      <c r="F182" s="428"/>
      <c r="G182" s="428"/>
      <c r="K182" s="925"/>
    </row>
    <row r="183" spans="1:11" ht="15" hidden="1" x14ac:dyDescent="0.2">
      <c r="A183" s="348"/>
      <c r="B183" s="474"/>
      <c r="C183" s="602"/>
      <c r="D183" s="603"/>
      <c r="E183" s="603"/>
      <c r="F183" s="604"/>
      <c r="G183" s="641"/>
    </row>
    <row r="184" spans="1:11" ht="27" hidden="1" customHeight="1" x14ac:dyDescent="0.2">
      <c r="A184" s="348">
        <v>59</v>
      </c>
      <c r="B184" s="1560" t="s">
        <v>274</v>
      </c>
      <c r="C184" s="1560"/>
      <c r="D184" s="1560"/>
      <c r="E184" s="1560"/>
      <c r="F184" s="1561"/>
      <c r="G184" s="607"/>
      <c r="K184" s="925"/>
    </row>
    <row r="185" spans="1:11" ht="3.6" hidden="1" customHeight="1" x14ac:dyDescent="0.2">
      <c r="A185" s="348"/>
      <c r="B185" s="474"/>
      <c r="C185" s="602"/>
      <c r="D185" s="603"/>
      <c r="E185" s="603"/>
      <c r="F185" s="604"/>
      <c r="G185" s="430"/>
    </row>
    <row r="186" spans="1:11" ht="15" hidden="1" x14ac:dyDescent="0.2">
      <c r="A186" s="348"/>
      <c r="B186" s="474"/>
      <c r="C186" s="602"/>
      <c r="D186" s="603"/>
      <c r="E186" s="603"/>
      <c r="F186" s="604"/>
      <c r="G186" s="641"/>
    </row>
    <row r="187" spans="1:11" ht="27" hidden="1" customHeight="1" x14ac:dyDescent="0.2">
      <c r="A187" s="348">
        <v>60</v>
      </c>
      <c r="B187" s="1560" t="s">
        <v>274</v>
      </c>
      <c r="C187" s="1560"/>
      <c r="D187" s="1560"/>
      <c r="E187" s="1560"/>
      <c r="F187" s="1561"/>
      <c r="G187" s="607"/>
      <c r="K187" s="925"/>
    </row>
    <row r="188" spans="1:11" ht="3.6" hidden="1" customHeight="1" x14ac:dyDescent="0.2">
      <c r="A188" s="348"/>
      <c r="B188" s="474"/>
      <c r="C188" s="602"/>
      <c r="D188" s="603"/>
      <c r="E188" s="603"/>
      <c r="F188" s="604"/>
      <c r="G188" s="430"/>
    </row>
    <row r="189" spans="1:11" ht="15" hidden="1" x14ac:dyDescent="0.2">
      <c r="A189" s="348"/>
      <c r="B189" s="474"/>
      <c r="C189" s="602"/>
      <c r="D189" s="603"/>
      <c r="E189" s="603"/>
      <c r="F189" s="604"/>
      <c r="G189" s="641"/>
    </row>
    <row r="190" spans="1:11" ht="27" hidden="1" customHeight="1" x14ac:dyDescent="0.2">
      <c r="A190" s="348">
        <v>61</v>
      </c>
      <c r="B190" s="1560" t="s">
        <v>274</v>
      </c>
      <c r="C190" s="1560"/>
      <c r="D190" s="1560"/>
      <c r="E190" s="1560"/>
      <c r="F190" s="1561"/>
      <c r="G190" s="607"/>
      <c r="K190" s="925"/>
    </row>
    <row r="191" spans="1:11" ht="4.5" customHeight="1" x14ac:dyDescent="0.2">
      <c r="A191" s="348"/>
      <c r="B191" s="428"/>
      <c r="C191" s="428"/>
      <c r="D191" s="428"/>
      <c r="E191" s="428"/>
      <c r="F191" s="428"/>
      <c r="G191" s="428"/>
      <c r="K191" s="925"/>
    </row>
    <row r="192" spans="1:11" ht="15" x14ac:dyDescent="0.2">
      <c r="A192" s="348"/>
      <c r="B192" s="474"/>
      <c r="C192" s="602"/>
      <c r="D192" s="603"/>
      <c r="E192" s="603"/>
      <c r="F192" s="604"/>
      <c r="G192" s="345" t="s">
        <v>276</v>
      </c>
    </row>
    <row r="193" spans="1:11" ht="27" customHeight="1" x14ac:dyDescent="0.2">
      <c r="A193" s="348">
        <v>62</v>
      </c>
      <c r="B193" s="1560" t="s">
        <v>1175</v>
      </c>
      <c r="C193" s="1560"/>
      <c r="D193" s="1560"/>
      <c r="E193" s="1560"/>
      <c r="F193" s="1561"/>
      <c r="G193" s="796"/>
      <c r="K193" s="925"/>
    </row>
    <row r="194" spans="1:11" ht="4.5" customHeight="1" x14ac:dyDescent="0.2">
      <c r="A194" s="348"/>
      <c r="B194" s="428"/>
      <c r="C194" s="428"/>
      <c r="D194" s="428"/>
      <c r="E194" s="428"/>
      <c r="F194" s="428"/>
      <c r="G194" s="428"/>
      <c r="K194" s="925"/>
    </row>
    <row r="195" spans="1:11" ht="15" x14ac:dyDescent="0.2">
      <c r="A195" s="348"/>
      <c r="B195" s="474"/>
      <c r="C195" s="602"/>
      <c r="D195" s="603"/>
      <c r="E195" s="603"/>
      <c r="F195" s="604"/>
      <c r="G195" s="641" t="s">
        <v>276</v>
      </c>
    </row>
    <row r="196" spans="1:11" ht="27" customHeight="1" x14ac:dyDescent="0.2">
      <c r="A196" s="348">
        <v>63</v>
      </c>
      <c r="B196" s="1560" t="s">
        <v>1176</v>
      </c>
      <c r="C196" s="1560"/>
      <c r="D196" s="1560"/>
      <c r="E196" s="1560"/>
      <c r="F196" s="1561"/>
      <c r="G196" s="796"/>
      <c r="K196" s="925"/>
    </row>
    <row r="197" spans="1:11" ht="4.5" customHeight="1" x14ac:dyDescent="0.2">
      <c r="A197" s="348"/>
      <c r="B197" s="428"/>
      <c r="C197" s="428"/>
      <c r="D197" s="428"/>
      <c r="E197" s="428"/>
      <c r="F197" s="428"/>
      <c r="G197" s="428"/>
      <c r="K197" s="925"/>
    </row>
    <row r="198" spans="1:11" ht="15" x14ac:dyDescent="0.2">
      <c r="A198" s="348"/>
      <c r="B198" s="474"/>
      <c r="C198" s="602"/>
      <c r="D198" s="603"/>
      <c r="E198" s="603"/>
      <c r="F198" s="604"/>
      <c r="G198" s="641" t="s">
        <v>276</v>
      </c>
    </row>
    <row r="199" spans="1:11" ht="27" customHeight="1" x14ac:dyDescent="0.2">
      <c r="A199" s="348">
        <v>64</v>
      </c>
      <c r="B199" s="1560" t="s">
        <v>1199</v>
      </c>
      <c r="C199" s="1560"/>
      <c r="D199" s="1560"/>
      <c r="E199" s="1560"/>
      <c r="F199" s="1561"/>
      <c r="G199" s="796"/>
      <c r="K199" s="925"/>
    </row>
    <row r="200" spans="1:11" ht="4.3499999999999996" hidden="1" customHeight="1" x14ac:dyDescent="0.2">
      <c r="A200" s="348"/>
      <c r="B200" s="428"/>
      <c r="C200" s="428"/>
      <c r="D200" s="428"/>
      <c r="E200" s="428"/>
      <c r="F200" s="428"/>
      <c r="G200" s="428"/>
      <c r="K200" s="925"/>
    </row>
    <row r="201" spans="1:11" ht="15" hidden="1" x14ac:dyDescent="0.2">
      <c r="A201" s="348"/>
      <c r="B201" s="474"/>
      <c r="C201" s="602"/>
      <c r="D201" s="603"/>
      <c r="E201" s="603"/>
      <c r="F201" s="604"/>
      <c r="G201" s="641"/>
    </row>
    <row r="202" spans="1:11" ht="27" hidden="1" customHeight="1" x14ac:dyDescent="0.2">
      <c r="A202" s="348">
        <v>65</v>
      </c>
      <c r="B202" s="1560" t="s">
        <v>274</v>
      </c>
      <c r="C202" s="1560"/>
      <c r="D202" s="1560"/>
      <c r="E202" s="1560"/>
      <c r="F202" s="1561"/>
      <c r="G202" s="607"/>
      <c r="K202" s="925"/>
    </row>
    <row r="203" spans="1:11" ht="4.5" hidden="1" customHeight="1" x14ac:dyDescent="0.2">
      <c r="A203" s="348"/>
      <c r="B203" s="428"/>
      <c r="C203" s="428"/>
      <c r="D203" s="428"/>
      <c r="E203" s="428"/>
      <c r="F203" s="428"/>
      <c r="G203" s="428"/>
      <c r="K203" s="925"/>
    </row>
    <row r="204" spans="1:11" ht="15" hidden="1" x14ac:dyDescent="0.2">
      <c r="A204" s="348"/>
      <c r="B204" s="474"/>
      <c r="C204" s="602"/>
      <c r="D204" s="603"/>
      <c r="E204" s="603"/>
      <c r="F204" s="604"/>
      <c r="G204" s="641"/>
    </row>
    <row r="205" spans="1:11" ht="27" hidden="1" customHeight="1" x14ac:dyDescent="0.2">
      <c r="A205" s="348">
        <v>66</v>
      </c>
      <c r="B205" s="1560" t="s">
        <v>274</v>
      </c>
      <c r="C205" s="1560"/>
      <c r="D205" s="1560"/>
      <c r="E205" s="1560"/>
      <c r="F205" s="1561"/>
      <c r="G205" s="607"/>
      <c r="K205" s="925"/>
    </row>
    <row r="206" spans="1:11" ht="4.5" hidden="1" customHeight="1" x14ac:dyDescent="0.2">
      <c r="A206" s="348"/>
      <c r="B206" s="428"/>
      <c r="C206" s="428"/>
      <c r="D206" s="428"/>
      <c r="E206" s="428"/>
      <c r="F206" s="428"/>
      <c r="G206" s="428"/>
      <c r="K206" s="925"/>
    </row>
    <row r="207" spans="1:11" ht="15" hidden="1" x14ac:dyDescent="0.2">
      <c r="A207" s="348"/>
      <c r="B207" s="474"/>
      <c r="C207" s="602"/>
      <c r="D207" s="603"/>
      <c r="E207" s="603"/>
      <c r="F207" s="604"/>
      <c r="G207" s="641"/>
    </row>
    <row r="208" spans="1:11" ht="27" hidden="1" customHeight="1" x14ac:dyDescent="0.2">
      <c r="A208" s="348">
        <v>67</v>
      </c>
      <c r="B208" s="1560" t="s">
        <v>274</v>
      </c>
      <c r="C208" s="1560"/>
      <c r="D208" s="1560"/>
      <c r="E208" s="1560"/>
      <c r="F208" s="1561"/>
      <c r="G208" s="607"/>
      <c r="K208" s="925"/>
    </row>
    <row r="209" spans="1:11" ht="15" customHeight="1" x14ac:dyDescent="0.2">
      <c r="A209" s="348"/>
      <c r="B209" s="428"/>
      <c r="C209" s="428"/>
      <c r="D209" s="428"/>
      <c r="E209" s="428"/>
      <c r="F209" s="428"/>
      <c r="G209" s="640"/>
      <c r="K209" s="925"/>
    </row>
    <row r="210" spans="1:11" ht="33" customHeight="1" x14ac:dyDescent="0.2">
      <c r="A210" s="348"/>
      <c r="B210" s="1581" t="s">
        <v>605</v>
      </c>
      <c r="C210" s="1582"/>
      <c r="D210" s="1582"/>
      <c r="E210" s="1582"/>
      <c r="F210" s="1582"/>
      <c r="G210" s="1583"/>
    </row>
    <row r="211" spans="1:11" ht="41.25" customHeight="1" x14ac:dyDescent="0.2">
      <c r="A211" s="348"/>
      <c r="B211" s="1551"/>
      <c r="C211" s="1552"/>
      <c r="D211" s="1552"/>
      <c r="E211" s="1552"/>
      <c r="F211" s="1552"/>
      <c r="G211" s="1553"/>
      <c r="K211" s="925" t="str">
        <f>IF(LEN(B211)&gt;1500,"IL NUMERO MASSIMO DI CARATTERI CONSENTITO E' 1500","")</f>
        <v/>
      </c>
    </row>
    <row r="212" spans="1:11" ht="12.75" customHeight="1" x14ac:dyDescent="0.2">
      <c r="A212" s="348"/>
      <c r="B212" s="1554"/>
      <c r="C212" s="1555"/>
      <c r="D212" s="1555"/>
      <c r="E212" s="1555"/>
      <c r="F212" s="1555"/>
      <c r="G212" s="1556"/>
      <c r="K212" s="925"/>
    </row>
    <row r="213" spans="1:11" ht="12.75" customHeight="1" x14ac:dyDescent="0.2">
      <c r="A213" s="348"/>
      <c r="B213" s="1554"/>
      <c r="C213" s="1555"/>
      <c r="D213" s="1555"/>
      <c r="E213" s="1555"/>
      <c r="F213" s="1555"/>
      <c r="G213" s="1556"/>
    </row>
    <row r="214" spans="1:11" ht="12.75" customHeight="1" x14ac:dyDescent="0.2">
      <c r="A214" s="348"/>
      <c r="B214" s="1554"/>
      <c r="C214" s="1555"/>
      <c r="D214" s="1555"/>
      <c r="E214" s="1555"/>
      <c r="F214" s="1555"/>
      <c r="G214" s="1556"/>
    </row>
    <row r="215" spans="1:11" ht="12.75" customHeight="1" x14ac:dyDescent="0.2">
      <c r="A215" s="348"/>
      <c r="B215" s="1557"/>
      <c r="C215" s="1558"/>
      <c r="D215" s="1558"/>
      <c r="E215" s="1558"/>
      <c r="F215" s="1558"/>
      <c r="G215" s="1559"/>
    </row>
    <row r="216" spans="1:11" ht="38.25" customHeight="1" x14ac:dyDescent="0.25">
      <c r="B216" s="1578" t="s">
        <v>336</v>
      </c>
      <c r="C216" s="1578"/>
      <c r="D216" s="1578"/>
      <c r="E216" s="1578"/>
      <c r="F216" s="1578"/>
      <c r="G216" s="1578"/>
    </row>
    <row r="217" spans="1:11" ht="72.599999999999994" customHeight="1" x14ac:dyDescent="0.2">
      <c r="B217" s="640"/>
      <c r="C217" s="903"/>
      <c r="D217" s="640"/>
      <c r="E217" s="640"/>
      <c r="F217" s="640"/>
      <c r="G217" s="640"/>
    </row>
    <row r="218" spans="1:11" ht="38.25" customHeight="1" x14ac:dyDescent="0.25">
      <c r="B218" s="1577" t="s">
        <v>898</v>
      </c>
      <c r="C218" s="1577"/>
      <c r="D218" s="1577"/>
      <c r="E218" s="1577"/>
      <c r="F218" s="1577"/>
      <c r="G218" s="1577"/>
    </row>
    <row r="219" spans="1:11" ht="51.75" customHeight="1" x14ac:dyDescent="0.2">
      <c r="B219" s="640"/>
      <c r="C219" s="903"/>
      <c r="D219" s="640"/>
      <c r="E219" s="640"/>
      <c r="F219" s="640"/>
      <c r="G219" s="640"/>
    </row>
    <row r="220" spans="1:11" ht="34.35" customHeight="1" x14ac:dyDescent="0.2">
      <c r="B220" s="640"/>
      <c r="C220" s="903"/>
      <c r="D220" s="640"/>
      <c r="E220" s="640"/>
      <c r="F220" s="640"/>
      <c r="G220" s="640"/>
    </row>
    <row r="221" spans="1:11" ht="33.75" customHeight="1" x14ac:dyDescent="0.2">
      <c r="B221" s="1576" t="s">
        <v>442</v>
      </c>
      <c r="C221" s="1576"/>
      <c r="D221" s="1576"/>
      <c r="E221" s="1576"/>
      <c r="F221" s="1576"/>
      <c r="G221" s="1576"/>
    </row>
    <row r="222" spans="1:11" s="931" customFormat="1" ht="13.8" x14ac:dyDescent="0.2">
      <c r="B222" s="1477"/>
      <c r="C222" s="1477"/>
      <c r="D222" s="1477"/>
      <c r="E222" s="1436"/>
      <c r="F222" s="1436"/>
      <c r="G222" s="1436"/>
      <c r="H222" s="941"/>
      <c r="I222" s="941"/>
      <c r="J222" s="941"/>
      <c r="K222" s="942"/>
    </row>
    <row r="223" spans="1:11" s="931" customFormat="1" x14ac:dyDescent="0.2">
      <c r="B223" s="1431" t="s">
        <v>347</v>
      </c>
      <c r="C223" s="1431">
        <f>IF('SI_1A(COMUNI-PROVINCE-CITTA_ME)'!I251+'SI_1A(UNIONE_COMUNI)'!$I$251+'SI_1A(COMUNITA_MONTANE)'!$I$251&gt;0,1,0)</f>
        <v>0</v>
      </c>
      <c r="D223" s="1432"/>
      <c r="E223" s="1433" t="s">
        <v>23</v>
      </c>
      <c r="F223" s="1434">
        <f>IF(COUNTIF('Squadratura 1'!J6:J22,"ERRORE")=0, 0,1)</f>
        <v>0</v>
      </c>
      <c r="G223" s="1435"/>
      <c r="K223" s="952"/>
    </row>
    <row r="224" spans="1:11" s="931" customFormat="1" x14ac:dyDescent="0.2">
      <c r="B224" s="1431" t="s">
        <v>587</v>
      </c>
      <c r="C224" s="1431">
        <f>IF(SI_1A_CONV!$I$162&gt;0,1,0)</f>
        <v>0</v>
      </c>
      <c r="D224" s="1432"/>
      <c r="E224" s="1433" t="s">
        <v>25</v>
      </c>
      <c r="F224" s="1433">
        <f>IF(OR('Squadratura 2'!G24="ERRORE",'Squadratura 2'!L24="ERRORE"),1,0)</f>
        <v>0</v>
      </c>
      <c r="G224" s="1435"/>
      <c r="K224" s="952"/>
    </row>
    <row r="225" spans="2:14" s="931" customFormat="1" x14ac:dyDescent="0.2">
      <c r="B225" s="1431" t="s">
        <v>22</v>
      </c>
      <c r="C225" s="1431">
        <f>IF(('t1'!$K$23+'t1'!$L$23)&gt;0,1,0)</f>
        <v>0</v>
      </c>
      <c r="D225" s="1432"/>
      <c r="E225" s="1433" t="s">
        <v>27</v>
      </c>
      <c r="F225" s="1433">
        <f>IF(OR('Squadratura 3'!M25="ERRORE",'Squadratura 3'!N25="ERRORE",'Squadratura 3'!Y25="ERRORE",'Squadratura 3'!Z25="ERRORE"),1,0)</f>
        <v>0</v>
      </c>
      <c r="G225" s="1435"/>
      <c r="K225" s="953"/>
    </row>
    <row r="226" spans="2:14" s="931" customFormat="1" x14ac:dyDescent="0.2">
      <c r="B226" s="1431" t="s">
        <v>1394</v>
      </c>
      <c r="C226" s="1431">
        <f>IF(('1E'!$S$11+'1E'!$T$11)&gt;0,1,0)</f>
        <v>0</v>
      </c>
      <c r="D226" s="1432"/>
      <c r="E226" s="1433" t="s">
        <v>29</v>
      </c>
      <c r="F226" s="1433">
        <f>IF(COUNTIF('Squadratura 4'!I6:I22,"ERRORE")=0,0,1)</f>
        <v>0</v>
      </c>
      <c r="G226" s="1433"/>
      <c r="K226" s="953"/>
    </row>
    <row r="227" spans="2:14" s="931" customFormat="1" x14ac:dyDescent="0.2">
      <c r="B227" s="1431" t="s">
        <v>24</v>
      </c>
      <c r="C227" s="1431">
        <f>IF(SUM('t2'!C11:J11,'t2'!C26:L26)&gt;0,1,0)</f>
        <v>0</v>
      </c>
      <c r="D227" s="1432"/>
      <c r="E227" s="1431" t="s">
        <v>966</v>
      </c>
      <c r="F227" s="1431">
        <f>IF(AND('SICI(1)'!$G$2="OK",'SICI(2)'!$G$2="OK",'SICI(3)'!$G$2="OK"),0,1)</f>
        <v>0</v>
      </c>
      <c r="G227" s="1435"/>
      <c r="K227" s="953"/>
    </row>
    <row r="228" spans="2:14" s="931" customFormat="1" x14ac:dyDescent="0.2">
      <c r="B228" s="1431" t="s">
        <v>348</v>
      </c>
      <c r="C228" s="1431">
        <f>IF(t2A!$T$18&gt;0,1,0)</f>
        <v>0</v>
      </c>
      <c r="D228" s="1432"/>
      <c r="E228" s="1431" t="s">
        <v>961</v>
      </c>
      <c r="F228" s="1431">
        <f>IF('Squadratura 6'!$C$4="OK",0,1)</f>
        <v>0</v>
      </c>
      <c r="G228" s="1435"/>
      <c r="K228" s="953"/>
    </row>
    <row r="229" spans="2:14" s="931" customFormat="1" x14ac:dyDescent="0.2">
      <c r="B229" s="1431" t="s">
        <v>26</v>
      </c>
      <c r="C229" s="1431">
        <f>IF(SUM('t3'!C23:P23)&gt;0,1,0)</f>
        <v>0</v>
      </c>
      <c r="D229" s="1432"/>
      <c r="E229" s="1433" t="s">
        <v>910</v>
      </c>
      <c r="F229" s="1433">
        <f>IF(OR('SI_1A(COMUNI-PROVINCE-CITTA_ME)'!I252="OK",'SI_1A(UNIONE_COMUNI)'!I252="OK",'SI_1A(COMUNITA_MONTANE)'!I252="OK"),IF('Squadratura 7'!E30=0,0,1),1)</f>
        <v>1</v>
      </c>
      <c r="G229" s="1435"/>
      <c r="K229" s="953"/>
      <c r="N229" s="722"/>
    </row>
    <row r="230" spans="2:14" s="931" customFormat="1" x14ac:dyDescent="0.2">
      <c r="B230" s="1431" t="s">
        <v>28</v>
      </c>
      <c r="C230" s="1431">
        <f>IF(('t4'!$T$32)&gt;0,1,0)</f>
        <v>0</v>
      </c>
      <c r="D230" s="1432"/>
      <c r="E230" s="1433" t="s">
        <v>1163</v>
      </c>
      <c r="F230" s="1433">
        <f>IF(OR('t15(1)'!$H$10&lt;&gt;"OK",'t15(2)'!$H$21&lt;&gt;"OK",'t15(3)'!$H$27&lt;&gt;"OK"),1,0)</f>
        <v>0</v>
      </c>
      <c r="G230" s="1435"/>
      <c r="K230" s="953"/>
    </row>
    <row r="231" spans="2:14" s="931" customFormat="1" x14ac:dyDescent="0.2">
      <c r="B231" s="1431" t="s">
        <v>30</v>
      </c>
      <c r="C231" s="1431">
        <f>IF(('t5'!$U$24+'t5'!$V$24)&gt;0,1,0)</f>
        <v>0</v>
      </c>
      <c r="D231" s="1432"/>
      <c r="E231" s="1433" t="s">
        <v>729</v>
      </c>
      <c r="F231" s="1433">
        <f>IF(OR('t15(2)'!$H$6&lt;&gt;"OK",'t15(3)'!$H$6&lt;&gt;"OK"),1,0)</f>
        <v>0</v>
      </c>
      <c r="G231" s="1435"/>
      <c r="K231" s="953"/>
    </row>
    <row r="232" spans="2:14" s="931" customFormat="1" x14ac:dyDescent="0.2">
      <c r="B232" s="1431" t="s">
        <v>31</v>
      </c>
      <c r="C232" s="1431">
        <f>IF(('t6'!$U$24+'t6'!$V$24)&gt;0,1,0)</f>
        <v>0</v>
      </c>
      <c r="D232" s="1432"/>
      <c r="E232" s="1433" t="s">
        <v>1107</v>
      </c>
      <c r="F232" s="1433">
        <f>IF('1E'!AQ11+'1E'!AR11='1E'!AT11+'1E'!AU11,0,1)</f>
        <v>0</v>
      </c>
      <c r="G232" s="1435"/>
      <c r="K232" s="953"/>
    </row>
    <row r="233" spans="2:14" s="931" customFormat="1" x14ac:dyDescent="0.2">
      <c r="B233" s="1431" t="s">
        <v>32</v>
      </c>
      <c r="C233" s="1431">
        <f>IF(('t7'!$W$23+'t7'!$X$23)&gt;0,1,0)</f>
        <v>0</v>
      </c>
      <c r="D233" s="1432"/>
      <c r="E233" s="1433" t="s">
        <v>33</v>
      </c>
      <c r="F233" s="1433">
        <f>IF(COUNTIF('Incongruenze 1 e 11'!D5:D7,"OK")=3,0,1)</f>
        <v>0</v>
      </c>
      <c r="G233" s="1435"/>
      <c r="K233" s="953"/>
    </row>
    <row r="234" spans="2:14" s="931" customFormat="1" x14ac:dyDescent="0.2">
      <c r="B234" s="1431" t="s">
        <v>34</v>
      </c>
      <c r="C234" s="1431">
        <f>IF(('t8'!$AA$23+'t8'!$AB$23)&gt;0,1,0)</f>
        <v>0</v>
      </c>
      <c r="D234" s="1432"/>
      <c r="E234" s="1433" t="s">
        <v>35</v>
      </c>
      <c r="F234" s="1433">
        <f>IF(COUNTIF('Incongruenza 2'!I6:I22,"ERRORE")=0,0,1)</f>
        <v>0</v>
      </c>
      <c r="G234" s="1435"/>
      <c r="K234" s="952"/>
    </row>
    <row r="235" spans="2:14" s="931" customFormat="1" x14ac:dyDescent="0.2">
      <c r="B235" s="1431" t="s">
        <v>36</v>
      </c>
      <c r="C235" s="1431">
        <f>IF(('t9'!$O$23+'t9'!$P$23)&gt;0,1,0)</f>
        <v>0</v>
      </c>
      <c r="D235" s="1432"/>
      <c r="E235" s="1433" t="s">
        <v>564</v>
      </c>
      <c r="F235" s="1433">
        <f ca="1">IF(AND('Incongruenza 3'!D5="OK",'Incongruenza 3'!E5="OK",'Incongruenza 3'!F5="OK"),0,1)</f>
        <v>0</v>
      </c>
      <c r="G235" s="1435"/>
      <c r="K235" s="952"/>
    </row>
    <row r="236" spans="2:14" s="931" customFormat="1" x14ac:dyDescent="0.2">
      <c r="B236" s="1431" t="s">
        <v>38</v>
      </c>
      <c r="C236" s="1431">
        <f>IF(('t10'!$AU$23+'t10'!$AV$23)&gt;0,1,0)</f>
        <v>0</v>
      </c>
      <c r="D236" s="1432"/>
      <c r="E236" s="1433" t="s">
        <v>37</v>
      </c>
      <c r="F236" s="1433">
        <f>IF(OR(AND('Incongruenza 4 e controlli t14'!F21=" ",'Incongruenza 4 e controlli t14'!F23=" "),AND('Incongruenza 4 e controlli t14'!F21="OK",'Incongruenza 4 e controlli t14'!F23="OK"),AND('Incongruenza 4 e controlli t14'!F23="E' stata dichiarata IRAP Commerciale")),0,1)</f>
        <v>0</v>
      </c>
      <c r="G236" s="1435"/>
      <c r="K236" s="952"/>
    </row>
    <row r="237" spans="2:14" s="931" customFormat="1" x14ac:dyDescent="0.2">
      <c r="B237" s="1431" t="s">
        <v>40</v>
      </c>
      <c r="C237" s="1431">
        <f>IF(('t11'!$W$25+'t11'!$X$25)&gt;0,1,0)</f>
        <v>0</v>
      </c>
      <c r="D237" s="1432"/>
      <c r="E237" s="1433" t="s">
        <v>39</v>
      </c>
      <c r="F237" s="1433">
        <f>IF(COUNTIF('Incongruenza 5'!G6:G22,"ERRORE")=0,0,1)</f>
        <v>0</v>
      </c>
      <c r="G237" s="1435"/>
      <c r="K237" s="952"/>
    </row>
    <row r="238" spans="2:14" s="931" customFormat="1" x14ac:dyDescent="0.2">
      <c r="B238" s="1431" t="s">
        <v>42</v>
      </c>
      <c r="C238" s="1431">
        <f>IF(('t12'!$K$23+'t12'!$C$23)&gt;0,1,0)</f>
        <v>0</v>
      </c>
      <c r="D238" s="1432"/>
      <c r="E238" s="1433" t="s">
        <v>41</v>
      </c>
      <c r="F238" s="1433">
        <f>IF(COUNTIF('Incongruenza 6'!E6:E22,"ERRORE")=0,0,1)</f>
        <v>0</v>
      </c>
      <c r="G238" s="1435"/>
      <c r="K238" s="952"/>
    </row>
    <row r="239" spans="2:14" s="931" customFormat="1" x14ac:dyDescent="0.2">
      <c r="B239" s="1431" t="s">
        <v>44</v>
      </c>
      <c r="C239" s="1431">
        <f>IF(('t13'!$Y$23)&gt;0,1,0)</f>
        <v>0</v>
      </c>
      <c r="D239" s="1432"/>
      <c r="E239" s="1433" t="s">
        <v>43</v>
      </c>
      <c r="F239" s="1433">
        <f>IF(COUNTIF('Incongruenza 7'!I6:I22,"ERRORE")=0,0,1)</f>
        <v>0</v>
      </c>
      <c r="G239" s="1435"/>
      <c r="K239" s="952"/>
    </row>
    <row r="240" spans="2:14" s="931" customFormat="1" x14ac:dyDescent="0.2">
      <c r="B240" s="1431" t="s">
        <v>45</v>
      </c>
      <c r="C240" s="1431">
        <f>IF(('Incongruenza 4 e controlli t14'!$C$31)&gt;0,1,0)</f>
        <v>0</v>
      </c>
      <c r="D240" s="1432"/>
      <c r="E240" s="1433" t="s">
        <v>477</v>
      </c>
      <c r="F240" s="1433">
        <f>IF(COUNTIF('Incongruenza 8'!J6:J22,"ERRORE")=0,0,1)</f>
        <v>0</v>
      </c>
      <c r="G240" s="1435"/>
      <c r="K240" s="952"/>
    </row>
    <row r="241" spans="1:11" s="931" customFormat="1" x14ac:dyDescent="0.2">
      <c r="B241" s="1431" t="s">
        <v>46</v>
      </c>
      <c r="C241" s="1431">
        <f>IF(('t15(1)'!$C$15+'t15(1)'!$G$15+'t15(2)'!$C$38+'t15(2)'!$G$38+'t15(3)'!$C$87+'t15(3)'!$G$87)&gt;0,1,0)</f>
        <v>0</v>
      </c>
      <c r="D241" s="1432"/>
      <c r="E241" s="1433" t="s">
        <v>595</v>
      </c>
      <c r="F241" s="1433">
        <f>IF(OR('t15(2)'!$H$14&lt;&gt;"OK",'t15(3)'!$H$14&lt;&gt;"OK"),1,0)</f>
        <v>0</v>
      </c>
      <c r="G241" s="1433"/>
      <c r="K241" s="953"/>
    </row>
    <row r="242" spans="1:11" s="931" customFormat="1" x14ac:dyDescent="0.2">
      <c r="B242" s="1431" t="s">
        <v>718</v>
      </c>
      <c r="C242" s="1431">
        <f>IF(('SICI(1)'!$N$8+'SICI(2)'!$N$8+'SICI(3)'!$N$8)&gt;0,1,0)</f>
        <v>0</v>
      </c>
      <c r="D242" s="1432"/>
      <c r="E242" s="1433" t="s">
        <v>612</v>
      </c>
      <c r="F242" s="1433">
        <f>IF(COUNTIF('Incongruenza 10'!K10:L10,"OK")=2,0,1)</f>
        <v>0</v>
      </c>
      <c r="G242" s="1435"/>
      <c r="K242" s="952"/>
    </row>
    <row r="243" spans="1:11" s="931" customFormat="1" x14ac:dyDescent="0.2">
      <c r="B243" s="1431" t="s">
        <v>532</v>
      </c>
      <c r="C243" s="1431">
        <f>IF(('Tabella Riconciliazione'!$F$32)&gt;0,1,0)</f>
        <v>0</v>
      </c>
      <c r="D243" s="1432"/>
      <c r="E243" s="1433" t="s">
        <v>630</v>
      </c>
      <c r="F243" s="1433">
        <f>IF(COUNTIF('Incongruenze 1 e 11'!D13:D20,"OK")=6,0,1)</f>
        <v>0</v>
      </c>
      <c r="G243" s="1435"/>
      <c r="K243" s="952"/>
    </row>
    <row r="244" spans="1:11" s="931" customFormat="1" x14ac:dyDescent="0.2">
      <c r="B244" s="1436"/>
      <c r="C244" s="1436"/>
      <c r="D244" s="1436"/>
      <c r="E244" s="1433" t="s">
        <v>632</v>
      </c>
      <c r="F244" s="1433">
        <f>IF(COUNTIF('Incongruenze 12 e 13'!D13:D14,"OK")=2,0,1)</f>
        <v>0</v>
      </c>
      <c r="G244" s="1435"/>
      <c r="K244" s="952"/>
    </row>
    <row r="245" spans="1:11" s="931" customFormat="1" x14ac:dyDescent="0.2">
      <c r="B245" s="1436"/>
      <c r="C245" s="1436"/>
      <c r="D245" s="1436"/>
      <c r="E245" s="1433" t="s">
        <v>633</v>
      </c>
      <c r="F245" s="1433">
        <f>IF(COUNTIF('Incongruenze 12 e 13'!D20,"OK")=1,0,1)</f>
        <v>0</v>
      </c>
      <c r="G245" s="1437"/>
      <c r="K245" s="952"/>
    </row>
    <row r="246" spans="1:11" s="931" customFormat="1" x14ac:dyDescent="0.2">
      <c r="B246" s="1436"/>
      <c r="C246" s="1436"/>
      <c r="D246" s="1436"/>
      <c r="E246" s="1433" t="s">
        <v>634</v>
      </c>
      <c r="F246" s="1433">
        <f>IF(COUNTIF('Incongruenza 14'!G6:G22,"ERRORE")=0,0,1)</f>
        <v>0</v>
      </c>
      <c r="G246" s="1437"/>
      <c r="K246" s="952"/>
    </row>
    <row r="247" spans="1:11" s="931" customFormat="1" x14ac:dyDescent="0.2">
      <c r="B247" s="1436"/>
      <c r="C247" s="1436"/>
      <c r="D247" s="1436"/>
      <c r="E247" s="1431" t="s">
        <v>719</v>
      </c>
      <c r="F247" s="1431">
        <f>IF(AND('Incongruenza 15'!$D$5="OK",'Incongruenza 15'!$E$5="OK",'Incongruenza 15'!$F$5="OK"),0,1)</f>
        <v>0</v>
      </c>
      <c r="G247" s="1437"/>
      <c r="K247" s="952"/>
    </row>
    <row r="248" spans="1:11" s="931" customFormat="1" x14ac:dyDescent="0.2">
      <c r="B248" s="1436"/>
      <c r="C248" s="1436"/>
      <c r="D248" s="1436"/>
      <c r="E248" s="1433" t="s">
        <v>965</v>
      </c>
      <c r="F248" s="1433">
        <f>IF(OR('SICI(2)'!$G$5&lt;&gt;"OK",'SICI(3)'!$G$5&lt;&gt;"OK"),1,0)</f>
        <v>0</v>
      </c>
      <c r="G248" s="1437"/>
      <c r="K248" s="952"/>
    </row>
    <row r="249" spans="1:11" s="931" customFormat="1" x14ac:dyDescent="0.2">
      <c r="B249" s="1436"/>
      <c r="C249" s="1436"/>
      <c r="D249" s="1436"/>
      <c r="E249" s="1433" t="s">
        <v>900</v>
      </c>
      <c r="F249" s="1433" t="s">
        <v>1227</v>
      </c>
      <c r="G249" s="1436"/>
      <c r="K249" s="952"/>
    </row>
    <row r="250" spans="1:11" s="931" customFormat="1" x14ac:dyDescent="0.2">
      <c r="A250" s="311"/>
      <c r="B250" s="1436"/>
      <c r="C250" s="1436"/>
      <c r="D250" s="640"/>
      <c r="E250" s="640"/>
      <c r="F250" s="640"/>
      <c r="G250" s="640"/>
      <c r="K250" s="952"/>
    </row>
    <row r="251" spans="1:11" s="931" customFormat="1" x14ac:dyDescent="0.2">
      <c r="A251" s="311"/>
      <c r="B251" s="640"/>
      <c r="C251" s="640"/>
      <c r="D251" s="640"/>
      <c r="E251" s="640"/>
      <c r="F251" s="640"/>
      <c r="G251" s="640"/>
      <c r="K251" s="952"/>
    </row>
    <row r="252" spans="1:11" x14ac:dyDescent="0.2">
      <c r="B252" s="640"/>
      <c r="C252" s="640"/>
      <c r="D252" s="640"/>
      <c r="E252" s="640"/>
      <c r="F252" s="640"/>
      <c r="G252" s="640"/>
      <c r="H252" s="931"/>
      <c r="I252" s="931"/>
      <c r="J252" s="931"/>
      <c r="K252" s="952"/>
    </row>
    <row r="253" spans="1:11" x14ac:dyDescent="0.2">
      <c r="B253" s="640"/>
      <c r="C253" s="640"/>
      <c r="D253" s="640"/>
      <c r="E253" s="640"/>
      <c r="F253" s="640"/>
      <c r="G253" s="640"/>
    </row>
    <row r="254" spans="1:11" x14ac:dyDescent="0.2">
      <c r="B254" s="640"/>
      <c r="C254" s="640"/>
      <c r="D254" s="640"/>
      <c r="E254" s="640"/>
      <c r="F254" s="640"/>
      <c r="G254" s="640"/>
    </row>
    <row r="255" spans="1:11" x14ac:dyDescent="0.2">
      <c r="B255" s="640"/>
      <c r="C255" s="640"/>
      <c r="D255" s="640"/>
      <c r="E255" s="640"/>
      <c r="F255" s="640"/>
      <c r="G255" s="640"/>
    </row>
    <row r="256" spans="1:11" x14ac:dyDescent="0.2">
      <c r="B256" s="640"/>
      <c r="C256" s="640"/>
      <c r="D256" s="640"/>
      <c r="E256" s="640"/>
      <c r="F256" s="640"/>
      <c r="G256" s="640"/>
    </row>
    <row r="257" spans="2:7" x14ac:dyDescent="0.2">
      <c r="B257" s="640"/>
      <c r="C257" s="640"/>
      <c r="D257" s="640"/>
      <c r="E257" s="640"/>
      <c r="F257" s="640"/>
      <c r="G257" s="640"/>
    </row>
    <row r="258" spans="2:7" x14ac:dyDescent="0.2">
      <c r="B258" s="640"/>
      <c r="C258" s="640"/>
      <c r="D258" s="640"/>
      <c r="E258" s="640"/>
      <c r="F258" s="640"/>
      <c r="G258" s="640"/>
    </row>
    <row r="259" spans="2:7" x14ac:dyDescent="0.2">
      <c r="B259" s="640"/>
      <c r="C259" s="640"/>
      <c r="D259" s="640"/>
      <c r="E259" s="640"/>
      <c r="F259" s="640"/>
      <c r="G259" s="640"/>
    </row>
    <row r="260" spans="2:7" x14ac:dyDescent="0.2">
      <c r="B260" s="640"/>
      <c r="C260" s="640"/>
      <c r="D260" s="640"/>
      <c r="E260" s="640"/>
      <c r="F260" s="640"/>
      <c r="G260" s="640"/>
    </row>
    <row r="261" spans="2:7" x14ac:dyDescent="0.2">
      <c r="B261" s="640"/>
      <c r="C261" s="640"/>
    </row>
  </sheetData>
  <sheetProtection algorithmName="SHA-512" hashValue="0SRV4vwnrZ21i+Hu1ZhCdMYztQ70Sii19mYPme0QyWD+UX0efMbtvUU64UfJMbRDIdP4KCcANfxAcfyVqDGOfA==" saltValue="AUOMZKPetHwe/Nec2LQUJA==" spinCount="100000" sheet="1" formatColumns="0" selectLockedCells="1"/>
  <mergeCells count="86">
    <mergeCell ref="B193:F193"/>
    <mergeCell ref="B196:F196"/>
    <mergeCell ref="B199:F199"/>
    <mergeCell ref="D23:E23"/>
    <mergeCell ref="B39:C39"/>
    <mergeCell ref="B91:F91"/>
    <mergeCell ref="B56:F56"/>
    <mergeCell ref="B33:C33"/>
    <mergeCell ref="D26:E26"/>
    <mergeCell ref="B88:F88"/>
    <mergeCell ref="B62:F62"/>
    <mergeCell ref="B85:F85"/>
    <mergeCell ref="F25:G25"/>
    <mergeCell ref="B59:F59"/>
    <mergeCell ref="F26:G26"/>
    <mergeCell ref="B36:G36"/>
    <mergeCell ref="D15:G15"/>
    <mergeCell ref="B19:C19"/>
    <mergeCell ref="F23:G23"/>
    <mergeCell ref="D19:E19"/>
    <mergeCell ref="B30:G30"/>
    <mergeCell ref="B24:C24"/>
    <mergeCell ref="D24:E24"/>
    <mergeCell ref="D25:E25"/>
    <mergeCell ref="B26:C26"/>
    <mergeCell ref="B25:C25"/>
    <mergeCell ref="B16:G16"/>
    <mergeCell ref="F22:G22"/>
    <mergeCell ref="F19:G19"/>
    <mergeCell ref="B22:C22"/>
    <mergeCell ref="D22:E22"/>
    <mergeCell ref="F24:G24"/>
    <mergeCell ref="B210:G210"/>
    <mergeCell ref="B148:F148"/>
    <mergeCell ref="B151:F151"/>
    <mergeCell ref="B166:F166"/>
    <mergeCell ref="B169:F169"/>
    <mergeCell ref="B172:F172"/>
    <mergeCell ref="B157:F157"/>
    <mergeCell ref="B175:F175"/>
    <mergeCell ref="B178:F178"/>
    <mergeCell ref="B181:F181"/>
    <mergeCell ref="B202:F202"/>
    <mergeCell ref="B205:F205"/>
    <mergeCell ref="B208:F208"/>
    <mergeCell ref="B184:F184"/>
    <mergeCell ref="B187:F187"/>
    <mergeCell ref="B190:F190"/>
    <mergeCell ref="E12:G12"/>
    <mergeCell ref="B221:G221"/>
    <mergeCell ref="B41:G41"/>
    <mergeCell ref="B82:F82"/>
    <mergeCell ref="B53:F53"/>
    <mergeCell ref="B218:G218"/>
    <mergeCell ref="B133:F133"/>
    <mergeCell ref="B109:F109"/>
    <mergeCell ref="B216:G216"/>
    <mergeCell ref="B136:F136"/>
    <mergeCell ref="B100:F100"/>
    <mergeCell ref="B97:F97"/>
    <mergeCell ref="B154:F154"/>
    <mergeCell ref="B127:F127"/>
    <mergeCell ref="B142:F142"/>
    <mergeCell ref="B139:F139"/>
    <mergeCell ref="C2:F2"/>
    <mergeCell ref="E8:G8"/>
    <mergeCell ref="E9:G9"/>
    <mergeCell ref="E10:G10"/>
    <mergeCell ref="C3:F3"/>
    <mergeCell ref="B6:G6"/>
    <mergeCell ref="E11:G11"/>
    <mergeCell ref="B23:C23"/>
    <mergeCell ref="B211:G215"/>
    <mergeCell ref="B106:F106"/>
    <mergeCell ref="B94:F94"/>
    <mergeCell ref="B121:F121"/>
    <mergeCell ref="B145:F145"/>
    <mergeCell ref="B160:F160"/>
    <mergeCell ref="B163:F163"/>
    <mergeCell ref="B115:F115"/>
    <mergeCell ref="B103:F103"/>
    <mergeCell ref="B124:F124"/>
    <mergeCell ref="B130:F130"/>
    <mergeCell ref="B112:F112"/>
    <mergeCell ref="B34:C34"/>
    <mergeCell ref="B118:F118"/>
  </mergeCells>
  <phoneticPr fontId="0" type="noConversion"/>
  <dataValidations count="1">
    <dataValidation type="whole" allowBlank="1" showInputMessage="1" showErrorMessage="1" errorTitle="ATTENZIONE" error="INSERIRE SOLO VALORI NUMERICI INTERI" sqref="G53 G50:G51 G115 G112 G109 G106 G103 G56 G127 G148 G82 G88 G62 G59 G100 G94 G118 G47 G91 G145 G130 G133 G136 G139 G142 G121 G124 G97 G151 G85 G154 G157 G160 G163 G166 G169 G208 G172 G178 G181 G184 G187 G190 G175 G202 G205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255"/>
  <sheetViews>
    <sheetView zoomScale="80" zoomScaleNormal="80" workbookViewId="0">
      <selection activeCell="F18" sqref="F18"/>
    </sheetView>
  </sheetViews>
  <sheetFormatPr defaultColWidth="12.7109375" defaultRowHeight="15" x14ac:dyDescent="0.2"/>
  <cols>
    <col min="1" max="1" width="6.7109375" style="539" customWidth="1"/>
    <col min="2" max="2" width="25.7109375" style="540" customWidth="1"/>
    <col min="3" max="3" width="5.42578125" style="540" customWidth="1"/>
    <col min="4" max="4" width="56.140625" style="540" customWidth="1"/>
    <col min="5" max="5" width="22.42578125" style="540" customWidth="1"/>
    <col min="6" max="6" width="23.140625" style="540" customWidth="1"/>
    <col min="7" max="7" width="21.7109375" style="540" customWidth="1"/>
    <col min="8" max="8" width="97.28515625" style="692" customWidth="1"/>
    <col min="9" max="9" width="6.42578125" style="508" hidden="1" customWidth="1"/>
    <col min="10" max="10" width="11.140625" style="505" hidden="1" customWidth="1"/>
    <col min="11" max="14" width="12.7109375" style="505" hidden="1" customWidth="1"/>
    <col min="15" max="16384" width="12.7109375" style="505"/>
  </cols>
  <sheetData>
    <row r="1" spans="1:14" ht="62.25" customHeight="1" x14ac:dyDescent="0.2">
      <c r="H1" s="683" t="s">
        <v>331</v>
      </c>
      <c r="I1" s="475"/>
    </row>
    <row r="2" spans="1:14" ht="26.25" customHeight="1" thickBot="1" x14ac:dyDescent="0.25">
      <c r="A2" s="541"/>
      <c r="B2" s="542"/>
      <c r="C2" s="542"/>
      <c r="D2" s="473" t="str">
        <f>'t1'!A1</f>
        <v>REGIONI ED AUTONOMIE LOCALI - anno 2023</v>
      </c>
      <c r="E2" s="542"/>
      <c r="F2" s="542"/>
      <c r="G2" s="542"/>
      <c r="H2" s="684"/>
      <c r="I2" s="475"/>
    </row>
    <row r="3" spans="1:14" ht="18" customHeight="1" x14ac:dyDescent="0.2">
      <c r="B3" s="467"/>
      <c r="C3" s="467"/>
      <c r="D3" s="467"/>
      <c r="E3" s="467"/>
      <c r="F3" s="467"/>
      <c r="G3" s="467"/>
      <c r="H3" s="685"/>
      <c r="I3" s="475"/>
    </row>
    <row r="4" spans="1:14" hidden="1" x14ac:dyDescent="0.2">
      <c r="B4" s="469"/>
      <c r="C4" s="470"/>
      <c r="D4" s="469"/>
      <c r="E4" s="469"/>
      <c r="F4" s="476" t="s">
        <v>69</v>
      </c>
      <c r="G4" s="469"/>
      <c r="H4" s="685"/>
      <c r="I4" s="475"/>
    </row>
    <row r="5" spans="1:14" ht="15" hidden="1" customHeight="1" x14ac:dyDescent="0.2">
      <c r="B5" s="469"/>
      <c r="C5" s="470"/>
      <c r="D5" s="469"/>
      <c r="E5" s="469"/>
      <c r="F5" s="479"/>
      <c r="G5" s="469"/>
      <c r="H5" s="685"/>
      <c r="I5" s="475"/>
    </row>
    <row r="6" spans="1:14" ht="15" hidden="1" customHeight="1" x14ac:dyDescent="0.2">
      <c r="A6" s="539" t="s">
        <v>290</v>
      </c>
      <c r="B6" s="471" t="s">
        <v>338</v>
      </c>
      <c r="C6" s="543"/>
      <c r="F6" s="478"/>
      <c r="H6" s="685"/>
      <c r="I6" s="475"/>
    </row>
    <row r="7" spans="1:14" ht="15" hidden="1" customHeight="1" x14ac:dyDescent="0.2">
      <c r="B7" s="469"/>
      <c r="C7" s="470"/>
      <c r="D7" s="469"/>
      <c r="E7" s="469"/>
      <c r="F7" s="469"/>
      <c r="G7" s="469"/>
      <c r="H7" s="685"/>
      <c r="I7" s="475"/>
    </row>
    <row r="8" spans="1:14" ht="15" hidden="1" customHeight="1" x14ac:dyDescent="0.25">
      <c r="A8" s="539" t="s">
        <v>291</v>
      </c>
      <c r="B8" s="477" t="s">
        <v>339</v>
      </c>
      <c r="C8" s="470"/>
      <c r="D8" s="469"/>
      <c r="E8" s="469"/>
      <c r="F8" s="478"/>
      <c r="G8" s="469"/>
      <c r="H8" s="685"/>
      <c r="I8" s="475"/>
    </row>
    <row r="9" spans="1:14" ht="15" hidden="1" customHeight="1" x14ac:dyDescent="0.25">
      <c r="B9" s="485"/>
      <c r="C9" s="470"/>
      <c r="D9" s="469"/>
      <c r="E9" s="469"/>
      <c r="F9" s="469"/>
      <c r="G9" s="469"/>
      <c r="H9" s="685"/>
      <c r="I9" s="475"/>
    </row>
    <row r="10" spans="1:14" ht="17.25" hidden="1" customHeight="1" x14ac:dyDescent="0.2">
      <c r="B10" s="469"/>
      <c r="C10" s="470"/>
      <c r="D10" s="469"/>
      <c r="E10" s="469"/>
      <c r="F10" s="476" t="s">
        <v>272</v>
      </c>
      <c r="G10" s="476" t="s">
        <v>273</v>
      </c>
      <c r="H10" s="685"/>
      <c r="I10" s="475"/>
    </row>
    <row r="11" spans="1:14" ht="20.25" hidden="1" customHeight="1" x14ac:dyDescent="0.2">
      <c r="A11" s="539" t="s">
        <v>297</v>
      </c>
      <c r="B11" s="472" t="s">
        <v>337</v>
      </c>
      <c r="C11" s="470"/>
      <c r="D11" s="469"/>
      <c r="E11" s="469"/>
      <c r="F11" s="451"/>
      <c r="G11" s="451"/>
      <c r="H11" s="596" t="str">
        <f>IF(I11=0,"RISPOSTA OBBLIGATORIA","")</f>
        <v>RISPOSTA OBBLIGATORIA</v>
      </c>
      <c r="I11" s="475">
        <v>0</v>
      </c>
      <c r="N11" s="507"/>
    </row>
    <row r="12" spans="1:14" ht="15" hidden="1" customHeight="1" x14ac:dyDescent="0.2">
      <c r="A12" s="480"/>
      <c r="B12" s="480"/>
      <c r="C12" s="480"/>
      <c r="D12" s="480"/>
      <c r="E12" s="480"/>
      <c r="F12" s="480"/>
      <c r="G12" s="480"/>
      <c r="H12" s="687"/>
      <c r="I12" s="414"/>
    </row>
    <row r="13" spans="1:14" ht="15" customHeight="1" x14ac:dyDescent="0.2">
      <c r="F13" s="476" t="s">
        <v>272</v>
      </c>
      <c r="G13" s="476" t="s">
        <v>273</v>
      </c>
      <c r="H13" s="685"/>
      <c r="I13" s="475"/>
    </row>
    <row r="14" spans="1:14" ht="30.75" customHeight="1" x14ac:dyDescent="0.2">
      <c r="A14" s="539" t="s">
        <v>298</v>
      </c>
      <c r="B14" s="1591" t="s">
        <v>409</v>
      </c>
      <c r="C14" s="1591"/>
      <c r="D14" s="1591"/>
      <c r="E14" s="1592"/>
      <c r="F14" s="958"/>
      <c r="G14" s="958"/>
      <c r="H14" s="596" t="str">
        <f>IF(I14=0,"RISPOSTA OBBLIGATORIA","")</f>
        <v>RISPOSTA OBBLIGATORIA</v>
      </c>
      <c r="I14" s="475">
        <v>0</v>
      </c>
      <c r="J14" s="505" t="str">
        <f>IF(I14=1,"VERO",IF(I14=2,"FALSO",""))</f>
        <v/>
      </c>
    </row>
    <row r="15" spans="1:14" ht="15" customHeight="1" x14ac:dyDescent="0.2">
      <c r="F15" s="959"/>
      <c r="G15" s="959"/>
      <c r="H15" s="685"/>
      <c r="I15" s="475"/>
    </row>
    <row r="16" spans="1:14" ht="20.25" hidden="1" customHeight="1" x14ac:dyDescent="0.2">
      <c r="F16" s="479"/>
      <c r="G16" s="479"/>
      <c r="H16" s="685"/>
      <c r="I16" s="475"/>
      <c r="N16" s="507"/>
    </row>
    <row r="17" spans="1:14" ht="15" hidden="1" customHeight="1" x14ac:dyDescent="0.2">
      <c r="H17" s="685"/>
      <c r="I17" s="475"/>
    </row>
    <row r="18" spans="1:14" ht="43.5" customHeight="1" x14ac:dyDescent="1.05">
      <c r="A18" s="539" t="s">
        <v>292</v>
      </c>
      <c r="B18" s="1602" t="s">
        <v>745</v>
      </c>
      <c r="C18" s="1603"/>
      <c r="D18" s="1603"/>
      <c r="E18" s="1603"/>
      <c r="F18" s="886" t="s">
        <v>654</v>
      </c>
      <c r="G18" s="881" t="str">
        <f>IF(I18=0,"←","")</f>
        <v>←</v>
      </c>
      <c r="H18" s="596" t="str">
        <f>IF(I18=0,"RISPOSTA OBBLIGATORIA - Cliccare sulla cella per selezionare la risposta","")</f>
        <v>RISPOSTA OBBLIGATORIA - Cliccare sulla cella per selezionare la risposta</v>
      </c>
      <c r="I18" s="827">
        <f>IF(F18="Sì",1,IF(F18="No",2,IF(F18="Non sono stati esternalizzati servizi ","X",0)))</f>
        <v>0</v>
      </c>
    </row>
    <row r="19" spans="1:14" ht="15" customHeight="1" x14ac:dyDescent="0.2">
      <c r="B19" s="643"/>
      <c r="C19" s="643"/>
      <c r="D19" s="643"/>
      <c r="E19" s="643"/>
      <c r="H19" s="685"/>
      <c r="I19" s="475"/>
    </row>
    <row r="20" spans="1:14" ht="43.5" customHeight="1" x14ac:dyDescent="0.2">
      <c r="A20" s="539" t="s">
        <v>293</v>
      </c>
      <c r="B20" s="1604" t="s">
        <v>1105</v>
      </c>
      <c r="C20" s="1603"/>
      <c r="D20" s="1603"/>
      <c r="E20" s="1603"/>
      <c r="F20" s="451"/>
      <c r="G20" s="451"/>
      <c r="H20" s="596" t="str">
        <f>IF(I20=0,"RISPOSTA OBBLIGATORIA","")</f>
        <v>RISPOSTA OBBLIGATORIA</v>
      </c>
      <c r="I20" s="475">
        <v>0</v>
      </c>
      <c r="J20" s="505" t="str">
        <f>IF(I20=1,"VERO",IF(I20=2,"FALSO",""))</f>
        <v/>
      </c>
      <c r="N20" s="507"/>
    </row>
    <row r="21" spans="1:14" ht="15" customHeight="1" x14ac:dyDescent="0.2">
      <c r="B21" s="469"/>
      <c r="H21" s="685"/>
      <c r="I21" s="475"/>
    </row>
    <row r="22" spans="1:14" ht="31.5" customHeight="1" x14ac:dyDescent="0.25">
      <c r="A22" s="539" t="s">
        <v>296</v>
      </c>
      <c r="B22" s="1605" t="s">
        <v>763</v>
      </c>
      <c r="C22" s="1606"/>
      <c r="D22" s="1606"/>
      <c r="E22" s="1606"/>
      <c r="F22" s="451"/>
      <c r="G22" s="451"/>
      <c r="H22" s="596" t="str">
        <f>IF(I22=0,"RISPOSTA OBBLIGATORIA","")</f>
        <v>RISPOSTA OBBLIGATORIA</v>
      </c>
      <c r="I22" s="475">
        <v>0</v>
      </c>
      <c r="J22" s="505" t="str">
        <f>IF(I22=1,"VERO",IF(I22=2,"FALSO",""))</f>
        <v/>
      </c>
      <c r="N22" s="507"/>
    </row>
    <row r="23" spans="1:14" ht="15" customHeight="1" x14ac:dyDescent="0.2">
      <c r="B23" s="469"/>
      <c r="H23" s="685"/>
      <c r="I23" s="475"/>
    </row>
    <row r="24" spans="1:14" ht="20.25" customHeight="1" x14ac:dyDescent="0.25">
      <c r="A24" s="539" t="s">
        <v>973</v>
      </c>
      <c r="B24" s="172" t="s">
        <v>739</v>
      </c>
      <c r="C24" s="172"/>
      <c r="D24" s="172"/>
      <c r="H24" s="685"/>
      <c r="N24" s="507"/>
    </row>
    <row r="25" spans="1:14" ht="28.35" customHeight="1" x14ac:dyDescent="0.2">
      <c r="B25" s="960" t="s">
        <v>746</v>
      </c>
      <c r="C25" s="1591" t="s">
        <v>740</v>
      </c>
      <c r="D25" s="1591"/>
      <c r="E25" s="1592"/>
      <c r="F25" s="451"/>
      <c r="G25" s="451"/>
      <c r="H25" s="769" t="str">
        <f>IF($I$25=1,IF(($I$26)=1,"non è possibile rispondere si ad entrambe le domande"," "),IF(AND($I$25=2,I26&gt;0)," ",IF($I$25=0,"RISPOSTA OBBLIGATORIA PER COMUNI CON POP. SUP. 100.000 AB. E CITTA' METROPOLITANE E PROVINCE"," ")))</f>
        <v>RISPOSTA OBBLIGATORIA PER COMUNI CON POP. SUP. 100.000 AB. E CITTA' METROPOLITANE E PROVINCE</v>
      </c>
      <c r="I25" s="475">
        <v>0</v>
      </c>
      <c r="J25" s="505" t="str">
        <f>IF(I25=1,"VERO",IF(I25=2,"FALSO",""))</f>
        <v/>
      </c>
    </row>
    <row r="26" spans="1:14" ht="28.35" customHeight="1" x14ac:dyDescent="0.2">
      <c r="B26" s="960" t="s">
        <v>747</v>
      </c>
      <c r="C26" s="1591" t="s">
        <v>741</v>
      </c>
      <c r="D26" s="1591"/>
      <c r="E26" s="1592"/>
      <c r="F26" s="451"/>
      <c r="G26" s="451"/>
      <c r="H26" s="961" t="str">
        <f>IF($I$26=1,IF(($I$25)=1,"non è possibile rispondere si ad entrambe le domande"," "),IF(AND($I$26=2,I25&gt;0)," ",IF($I$26=0,"RISPOSTA OBBLIGATORIA PER COMUNI CON POP. SUP. 100.000 AB. E CITTA' METROPOLITANE E PROVINCE"," ")))</f>
        <v>RISPOSTA OBBLIGATORIA PER COMUNI CON POP. SUP. 100.000 AB. E CITTA' METROPOLITANE E PROVINCE</v>
      </c>
      <c r="I26" s="475">
        <v>0</v>
      </c>
      <c r="J26" s="505" t="str">
        <f>IF(I26=1,"VERO",IF(I26=2,"FALSO",""))</f>
        <v/>
      </c>
    </row>
    <row r="27" spans="1:14" ht="15" customHeight="1" x14ac:dyDescent="0.2">
      <c r="C27" s="570"/>
      <c r="D27" s="1593"/>
      <c r="E27" s="1594"/>
      <c r="G27"/>
      <c r="H27" s="962"/>
      <c r="I27" s="475"/>
    </row>
    <row r="28" spans="1:14" ht="15" hidden="1" customHeight="1" x14ac:dyDescent="0.2">
      <c r="C28" s="570"/>
      <c r="D28" s="570"/>
      <c r="E28" s="956"/>
      <c r="G28"/>
      <c r="H28" s="962"/>
      <c r="I28" s="475"/>
    </row>
    <row r="29" spans="1:14" ht="15" hidden="1" customHeight="1" x14ac:dyDescent="0.2">
      <c r="C29" s="570"/>
      <c r="D29" s="570"/>
      <c r="E29" s="956"/>
      <c r="G29"/>
      <c r="H29" s="962"/>
      <c r="I29" s="475"/>
    </row>
    <row r="30" spans="1:14" ht="15" hidden="1" customHeight="1" x14ac:dyDescent="0.2">
      <c r="C30" s="570"/>
      <c r="D30" s="570"/>
      <c r="E30" s="956"/>
      <c r="G30"/>
      <c r="H30" s="962"/>
      <c r="I30" s="475"/>
    </row>
    <row r="31" spans="1:14" ht="15" customHeight="1" x14ac:dyDescent="0.2">
      <c r="F31" s="476" t="s">
        <v>272</v>
      </c>
      <c r="G31" s="476" t="s">
        <v>273</v>
      </c>
      <c r="H31" s="685"/>
      <c r="I31" s="475"/>
    </row>
    <row r="32" spans="1:14" ht="32.25" customHeight="1" x14ac:dyDescent="0.2">
      <c r="A32" s="954" t="s">
        <v>299</v>
      </c>
      <c r="B32" s="1595" t="s">
        <v>2</v>
      </c>
      <c r="C32" s="1595"/>
      <c r="D32" s="1595"/>
      <c r="E32" s="1596"/>
      <c r="F32" s="451"/>
      <c r="G32" s="451"/>
      <c r="H32" s="596" t="str">
        <f>IF(I32=0,"RISPOSTA OBBLIGATORIA","")</f>
        <v>RISPOSTA OBBLIGATORIA</v>
      </c>
      <c r="I32" s="475"/>
      <c r="J32" s="505" t="str">
        <f>IF(I32=1,"VERO",IF(I32=2,"FALSO",""))</f>
        <v/>
      </c>
      <c r="N32" s="507"/>
    </row>
    <row r="33" spans="1:14" ht="15" customHeight="1" x14ac:dyDescent="0.2">
      <c r="H33" s="685"/>
      <c r="I33" s="475"/>
    </row>
    <row r="34" spans="1:14" ht="31.35" customHeight="1" x14ac:dyDescent="0.2">
      <c r="A34" s="954" t="s">
        <v>332</v>
      </c>
      <c r="B34" s="1597" t="s">
        <v>359</v>
      </c>
      <c r="C34" s="1597"/>
      <c r="D34" s="1597"/>
      <c r="E34" s="1598"/>
      <c r="F34" s="451"/>
      <c r="G34" s="451"/>
      <c r="H34" s="596" t="str">
        <f>IF(I34=0,"RISPOSTA OBBLIGATORIA","")</f>
        <v>RISPOSTA OBBLIGATORIA</v>
      </c>
      <c r="I34" s="475"/>
      <c r="J34" s="505" t="str">
        <f>IF(I34=1,"VERO",IF(I34=2,"FALSO",""))</f>
        <v/>
      </c>
      <c r="N34" s="507"/>
    </row>
    <row r="35" spans="1:14" ht="15" customHeight="1" x14ac:dyDescent="0.2">
      <c r="H35" s="685"/>
      <c r="I35" s="475"/>
    </row>
    <row r="36" spans="1:14" ht="15" hidden="1" customHeight="1" x14ac:dyDescent="0.2">
      <c r="F36" s="963"/>
      <c r="H36" s="685"/>
      <c r="I36" s="475"/>
    </row>
    <row r="37" spans="1:14" ht="33" hidden="1" customHeight="1" x14ac:dyDescent="0.2">
      <c r="A37" s="954"/>
      <c r="B37" s="1599"/>
      <c r="C37" s="1600"/>
      <c r="D37" s="1600"/>
      <c r="E37" s="1601"/>
      <c r="F37" s="964"/>
      <c r="G37" s="1607"/>
      <c r="H37" s="1608"/>
      <c r="I37" s="475"/>
    </row>
    <row r="38" spans="1:14" ht="15" hidden="1" customHeight="1" x14ac:dyDescent="0.2">
      <c r="H38" s="685"/>
      <c r="I38" s="475"/>
    </row>
    <row r="39" spans="1:14" ht="15" hidden="1" customHeight="1" x14ac:dyDescent="0.2">
      <c r="F39" s="476"/>
      <c r="G39" s="476"/>
      <c r="H39" s="685"/>
      <c r="I39" s="509"/>
    </row>
    <row r="40" spans="1:14" ht="42.6" hidden="1" customHeight="1" x14ac:dyDescent="0.2">
      <c r="B40" s="1591"/>
      <c r="C40" s="1591"/>
      <c r="D40" s="1591"/>
      <c r="E40" s="1592"/>
      <c r="F40" s="587"/>
      <c r="G40" s="586"/>
      <c r="H40" s="769"/>
      <c r="I40" s="475"/>
    </row>
    <row r="41" spans="1:14" ht="15" hidden="1" customHeight="1" x14ac:dyDescent="0.2">
      <c r="H41" s="685"/>
      <c r="I41" s="475"/>
    </row>
    <row r="42" spans="1:14" ht="30" customHeight="1" x14ac:dyDescent="0.2">
      <c r="A42" s="954" t="s">
        <v>350</v>
      </c>
      <c r="B42" s="1591" t="s">
        <v>764</v>
      </c>
      <c r="C42" s="1591"/>
      <c r="D42" s="1591"/>
      <c r="E42" s="1592"/>
      <c r="F42" s="478">
        <v>0</v>
      </c>
      <c r="G42" s="1607" t="str">
        <f>IF(F42="","RISPOSTA OBBLIGATORIA","")</f>
        <v/>
      </c>
      <c r="H42" s="1608"/>
      <c r="I42" s="311">
        <f>F42</f>
        <v>0</v>
      </c>
    </row>
    <row r="43" spans="1:14" ht="15" customHeight="1" x14ac:dyDescent="0.2">
      <c r="H43" s="685"/>
      <c r="I43" s="475"/>
    </row>
    <row r="44" spans="1:14" ht="28.5" customHeight="1" x14ac:dyDescent="0.2">
      <c r="A44" s="954" t="s">
        <v>351</v>
      </c>
      <c r="B44" s="1602" t="s">
        <v>411</v>
      </c>
      <c r="C44" s="1594"/>
      <c r="D44" s="1594"/>
      <c r="E44" s="1612"/>
      <c r="F44" s="478">
        <v>0</v>
      </c>
      <c r="G44" s="1607" t="str">
        <f>IF(F44="","RISPOSTA OBBLIGATORIA","")</f>
        <v/>
      </c>
      <c r="H44" s="1608"/>
      <c r="I44" s="311">
        <f>F44</f>
        <v>0</v>
      </c>
    </row>
    <row r="45" spans="1:14" ht="15" customHeight="1" x14ac:dyDescent="0.2">
      <c r="F45" s="474"/>
      <c r="H45" s="685"/>
      <c r="I45" s="475"/>
    </row>
    <row r="46" spans="1:14" ht="15" customHeight="1" x14ac:dyDescent="0.2">
      <c r="F46" s="476" t="s">
        <v>272</v>
      </c>
      <c r="G46" s="476" t="s">
        <v>273</v>
      </c>
      <c r="H46" s="685"/>
      <c r="I46" s="509"/>
    </row>
    <row r="47" spans="1:14" ht="31.35" customHeight="1" x14ac:dyDescent="0.2">
      <c r="A47" s="539" t="s">
        <v>360</v>
      </c>
      <c r="B47" s="1591" t="s">
        <v>765</v>
      </c>
      <c r="C47" s="1591"/>
      <c r="D47" s="1591"/>
      <c r="E47" s="1592"/>
      <c r="F47" s="587"/>
      <c r="G47" s="586"/>
      <c r="H47" s="596" t="str">
        <f>IF(I47=0,"RISPOSTA OBBLIGATORIA","")</f>
        <v>RISPOSTA OBBLIGATORIA</v>
      </c>
      <c r="I47" s="475">
        <v>0</v>
      </c>
      <c r="J47" s="505" t="str">
        <f>IF(I47=1,"VERO",IF(I47=2,"FALSO",""))</f>
        <v/>
      </c>
    </row>
    <row r="48" spans="1:14" ht="23.1" customHeight="1" x14ac:dyDescent="0.2">
      <c r="B48" s="694"/>
      <c r="C48" s="503" t="s">
        <v>737</v>
      </c>
      <c r="D48" s="694"/>
      <c r="E48" s="694"/>
      <c r="F48" s="588"/>
      <c r="G48" s="585"/>
      <c r="H48" s="690"/>
      <c r="I48" s="475"/>
    </row>
    <row r="49" spans="1:10" ht="40.35" customHeight="1" x14ac:dyDescent="0.2">
      <c r="B49" s="546">
        <v>23</v>
      </c>
      <c r="C49" s="1591" t="s">
        <v>766</v>
      </c>
      <c r="D49" s="1591"/>
      <c r="E49" s="1592"/>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2">
      <c r="B50" s="472"/>
      <c r="C50" s="503"/>
      <c r="D50" s="503"/>
      <c r="E50" s="694"/>
      <c r="F50" s="588"/>
      <c r="G50" s="585"/>
      <c r="H50" s="690"/>
      <c r="I50" s="475"/>
    </row>
    <row r="51" spans="1:10" ht="20.100000000000001" customHeight="1" x14ac:dyDescent="0.2">
      <c r="F51" s="476" t="s">
        <v>272</v>
      </c>
      <c r="G51" s="476" t="s">
        <v>273</v>
      </c>
      <c r="H51" s="685"/>
      <c r="I51" s="509"/>
    </row>
    <row r="52" spans="1:10" ht="29.85" customHeight="1" x14ac:dyDescent="0.2">
      <c r="A52" s="825" t="s">
        <v>738</v>
      </c>
      <c r="B52" s="1591" t="s">
        <v>767</v>
      </c>
      <c r="C52" s="1591"/>
      <c r="D52" s="1591"/>
      <c r="E52" s="1592"/>
      <c r="F52" s="587"/>
      <c r="G52" s="586"/>
      <c r="H52" s="596" t="str">
        <f>IF(I52=0,"RISPOSTA OBBLIGATORIA","")</f>
        <v>RISPOSTA OBBLIGATORIA</v>
      </c>
      <c r="I52" s="475">
        <v>0</v>
      </c>
      <c r="J52" s="505" t="str">
        <f>IF(I52=1,"VERO",IF(I52=2,"FALSO",""))</f>
        <v/>
      </c>
    </row>
    <row r="53" spans="1:10" ht="15" hidden="1" customHeight="1" x14ac:dyDescent="0.2">
      <c r="B53" s="472"/>
      <c r="C53" s="503"/>
      <c r="D53" s="503"/>
      <c r="E53" s="694"/>
      <c r="F53" s="588"/>
      <c r="G53" s="585"/>
      <c r="H53" s="690"/>
      <c r="I53" s="475"/>
    </row>
    <row r="54" spans="1:10" s="965" customFormat="1" ht="15" hidden="1" customHeight="1" x14ac:dyDescent="0.2">
      <c r="A54" s="584"/>
      <c r="B54" s="643"/>
      <c r="C54" s="643"/>
      <c r="D54" s="643"/>
      <c r="E54" s="643"/>
      <c r="F54" s="920" t="s">
        <v>410</v>
      </c>
      <c r="G54" s="643"/>
      <c r="H54" s="921"/>
      <c r="I54" s="974"/>
    </row>
    <row r="55" spans="1:10" s="965" customFormat="1" ht="30" hidden="1" customHeight="1" x14ac:dyDescent="0.2">
      <c r="A55" s="584" t="s">
        <v>16</v>
      </c>
      <c r="B55" s="1609" t="s">
        <v>17</v>
      </c>
      <c r="C55" s="1609"/>
      <c r="D55" s="1609"/>
      <c r="E55" s="1610"/>
      <c r="F55" s="980">
        <v>0</v>
      </c>
      <c r="G55" s="1607" t="str">
        <f>IF(F55="","RISPOSTA OBBLIGATORIA","")</f>
        <v/>
      </c>
      <c r="H55" s="1611"/>
      <c r="I55" s="974"/>
    </row>
    <row r="56" spans="1:10" s="965" customFormat="1" ht="15" hidden="1" customHeight="1" x14ac:dyDescent="0.2">
      <c r="A56" s="584"/>
      <c r="B56" s="986"/>
      <c r="C56" s="986"/>
      <c r="D56" s="986"/>
      <c r="E56" s="986"/>
      <c r="F56" s="643"/>
      <c r="G56" s="643"/>
      <c r="H56" s="921"/>
      <c r="I56" s="974"/>
    </row>
    <row r="57" spans="1:10" s="965" customFormat="1" ht="15" hidden="1" customHeight="1" x14ac:dyDescent="0.2">
      <c r="A57" s="584"/>
      <c r="B57" s="986"/>
      <c r="C57" s="986"/>
      <c r="D57" s="986"/>
      <c r="E57" s="986"/>
      <c r="F57" s="920" t="s">
        <v>410</v>
      </c>
      <c r="G57" s="643"/>
      <c r="H57" s="921"/>
      <c r="I57" s="974"/>
    </row>
    <row r="58" spans="1:10" s="965" customFormat="1" ht="30" hidden="1" customHeight="1" x14ac:dyDescent="0.2">
      <c r="A58" s="584" t="s">
        <v>18</v>
      </c>
      <c r="B58" s="1609" t="s">
        <v>21</v>
      </c>
      <c r="C58" s="1609"/>
      <c r="D58" s="1609"/>
      <c r="E58" s="1610"/>
      <c r="F58" s="980">
        <v>0</v>
      </c>
      <c r="G58" s="1607" t="str">
        <f>IF(F58="","RISPOSTA OBBLIGATORIA","")</f>
        <v/>
      </c>
      <c r="H58" s="1611"/>
      <c r="I58" s="974"/>
    </row>
    <row r="59" spans="1:10" s="965" customFormat="1" ht="15" hidden="1" customHeight="1" x14ac:dyDescent="0.2">
      <c r="A59" s="584"/>
      <c r="B59" s="986"/>
      <c r="C59" s="986"/>
      <c r="D59" s="986"/>
      <c r="E59" s="986"/>
      <c r="F59" s="643"/>
      <c r="G59" s="643"/>
      <c r="H59" s="921"/>
      <c r="I59" s="974"/>
    </row>
    <row r="60" spans="1:10" s="965" customFormat="1" ht="15" hidden="1" customHeight="1" x14ac:dyDescent="0.2">
      <c r="A60" s="584"/>
      <c r="B60" s="986"/>
      <c r="C60" s="986"/>
      <c r="D60" s="986"/>
      <c r="E60" s="986"/>
      <c r="F60" s="920" t="s">
        <v>410</v>
      </c>
      <c r="G60" s="643"/>
      <c r="H60" s="921"/>
      <c r="I60" s="974"/>
    </row>
    <row r="61" spans="1:10" s="965" customFormat="1" ht="30" hidden="1" customHeight="1" x14ac:dyDescent="0.2">
      <c r="A61" s="584" t="s">
        <v>20</v>
      </c>
      <c r="B61" s="1609" t="s">
        <v>19</v>
      </c>
      <c r="C61" s="1609"/>
      <c r="D61" s="1609"/>
      <c r="E61" s="1610"/>
      <c r="F61" s="980">
        <v>0</v>
      </c>
      <c r="G61" s="1607" t="str">
        <f>IF(F61="","RISPOSTA OBBLIGATORIA","")</f>
        <v/>
      </c>
      <c r="H61" s="1611"/>
      <c r="I61" s="974"/>
    </row>
    <row r="62" spans="1:10" s="965" customFormat="1" ht="15" customHeight="1" x14ac:dyDescent="0.2">
      <c r="A62" s="584"/>
      <c r="B62" s="694"/>
      <c r="C62" s="694"/>
      <c r="D62" s="694"/>
      <c r="E62" s="694"/>
      <c r="F62" s="987"/>
      <c r="G62" s="585"/>
      <c r="H62" s="690"/>
      <c r="I62" s="974"/>
    </row>
    <row r="63" spans="1:10" ht="15" customHeight="1" x14ac:dyDescent="0.2">
      <c r="F63" s="476" t="s">
        <v>272</v>
      </c>
      <c r="G63" s="476" t="s">
        <v>273</v>
      </c>
      <c r="H63" s="685"/>
      <c r="I63" s="509"/>
    </row>
    <row r="64" spans="1:10" ht="30" customHeight="1" x14ac:dyDescent="0.2">
      <c r="A64" s="825" t="s">
        <v>488</v>
      </c>
      <c r="B64" s="1591" t="s">
        <v>768</v>
      </c>
      <c r="C64" s="1591"/>
      <c r="D64" s="1591"/>
      <c r="E64" s="1592"/>
      <c r="F64" s="587"/>
      <c r="G64" s="586"/>
      <c r="H64" s="596" t="str">
        <f>IF(I64=0,"RISPOSTA OBBLIGATORIA","")</f>
        <v>RISPOSTA OBBLIGATORIA</v>
      </c>
      <c r="I64" s="475">
        <v>0</v>
      </c>
      <c r="J64" s="505" t="str">
        <f>IF(I64=1,"VERO",IF(I64=2,"FALSO",""))</f>
        <v/>
      </c>
    </row>
    <row r="65" spans="1:44" ht="20.25" customHeight="1" x14ac:dyDescent="0.2">
      <c r="A65" s="584"/>
      <c r="B65" s="694"/>
      <c r="C65" s="503" t="s">
        <v>490</v>
      </c>
      <c r="D65" s="694"/>
      <c r="E65" s="694"/>
      <c r="F65" s="588"/>
      <c r="G65" s="585"/>
      <c r="H65" s="690"/>
      <c r="I65" s="475"/>
    </row>
    <row r="66" spans="1:44" ht="15" customHeight="1" x14ac:dyDescent="0.2">
      <c r="F66" s="476" t="s">
        <v>489</v>
      </c>
      <c r="H66" s="685"/>
      <c r="I66" s="475"/>
    </row>
    <row r="67" spans="1:44" ht="30" customHeight="1" x14ac:dyDescent="0.2">
      <c r="A67" s="584"/>
      <c r="B67" s="540">
        <v>29</v>
      </c>
      <c r="C67" s="1591" t="s">
        <v>499</v>
      </c>
      <c r="D67" s="1591"/>
      <c r="E67" s="1592"/>
      <c r="F67" s="478">
        <v>0</v>
      </c>
      <c r="G67" s="1613" t="str">
        <f>IF($I$64=1,IF(($F$67+$F$70)=0,"RISPONDERE OBBLIGATORIAMENTE ALLA DOMANDA 29 E/O 30"," "),IF(AND($I$64=2,F67&gt;0),"LA RISPOSTA DATA IN QUESTA SEZIONE NON VERRA' CONSIDERATA",IF(F67&gt;0,"RISPONDERE ALLA DOMANDA 28"," ")))</f>
        <v xml:space="preserve"> </v>
      </c>
      <c r="H67" s="1614"/>
      <c r="I67" s="311">
        <f>F67</f>
        <v>0</v>
      </c>
    </row>
    <row r="68" spans="1:44" ht="15" customHeight="1" x14ac:dyDescent="0.2">
      <c r="A68" s="584"/>
      <c r="B68" s="694"/>
      <c r="C68" s="694"/>
      <c r="D68" s="694"/>
      <c r="E68" s="694"/>
      <c r="F68" s="588"/>
      <c r="G68" s="585"/>
      <c r="H68" s="690"/>
      <c r="I68" s="475"/>
    </row>
    <row r="69" spans="1:44" ht="15" customHeight="1" x14ac:dyDescent="0.2">
      <c r="F69" s="476" t="s">
        <v>489</v>
      </c>
      <c r="H69" s="685"/>
      <c r="I69" s="475"/>
    </row>
    <row r="70" spans="1:44" ht="30" customHeight="1" x14ac:dyDescent="0.2">
      <c r="A70" s="584"/>
      <c r="B70" s="540">
        <v>30</v>
      </c>
      <c r="C70" s="1591" t="s">
        <v>500</v>
      </c>
      <c r="D70" s="1591"/>
      <c r="E70" s="1592"/>
      <c r="F70" s="478">
        <v>0</v>
      </c>
      <c r="G70" s="1613" t="str">
        <f>IF($I$64=1,IF(($F$67+$F$70)=0,"RISPONDERE OBBLIGATORIAMENTE ALLA DOMANDA 29 E/O 30"," "),IF(AND($I$64=2,F70&gt;0),"LA RISPOSTA DATA IN QUESTA SEZIONE NON VERRA' CONSIDERATA",IF(F70&gt;0,"RISPONDERE ALLA DOMANDA 28"," ")))</f>
        <v xml:space="preserve"> </v>
      </c>
      <c r="H70" s="1614"/>
      <c r="I70" s="311">
        <f>F70</f>
        <v>0</v>
      </c>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row>
    <row r="71" spans="1:44" x14ac:dyDescent="0.2">
      <c r="H71" s="68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row>
    <row r="72" spans="1:44" ht="15" customHeight="1" x14ac:dyDescent="0.2">
      <c r="F72" s="476" t="s">
        <v>272</v>
      </c>
      <c r="G72" s="476" t="s">
        <v>273</v>
      </c>
      <c r="H72" s="685"/>
      <c r="I72" s="509"/>
    </row>
    <row r="73" spans="1:44" ht="31.35" customHeight="1" x14ac:dyDescent="0.2">
      <c r="A73" s="539" t="s">
        <v>579</v>
      </c>
      <c r="B73" s="1591" t="s">
        <v>979</v>
      </c>
      <c r="C73" s="1591"/>
      <c r="D73" s="1591"/>
      <c r="E73" s="1592"/>
      <c r="F73" s="587"/>
      <c r="G73" s="586"/>
      <c r="H73" s="596" t="str">
        <f>IF(I73=0,"RISPOSTA OBBLIGATORIA","")</f>
        <v>RISPOSTA OBBLIGATORIA</v>
      </c>
      <c r="I73" s="475">
        <v>0</v>
      </c>
      <c r="J73" s="505" t="str">
        <f>IF(I73=1,"VERO",IF(I73=2,"FALSO",""))</f>
        <v/>
      </c>
    </row>
    <row r="74" spans="1:44" ht="15" customHeight="1" x14ac:dyDescent="0.2">
      <c r="B74" s="694"/>
      <c r="C74" s="503"/>
      <c r="D74" s="503"/>
      <c r="E74" s="694"/>
      <c r="F74" s="588"/>
      <c r="G74" s="585"/>
      <c r="H74" s="690"/>
      <c r="I74" s="475"/>
    </row>
    <row r="75" spans="1:44" ht="15" customHeight="1" x14ac:dyDescent="0.2">
      <c r="B75" s="694"/>
      <c r="C75" s="503"/>
      <c r="D75" s="503"/>
      <c r="E75" s="694"/>
      <c r="F75" s="476" t="s">
        <v>69</v>
      </c>
      <c r="G75" s="585"/>
      <c r="H75" s="690"/>
      <c r="I75" s="475"/>
    </row>
    <row r="76" spans="1:44" ht="25.35" customHeight="1" x14ac:dyDescent="0.2">
      <c r="B76" s="540">
        <v>32</v>
      </c>
      <c r="C76" s="1591" t="s">
        <v>978</v>
      </c>
      <c r="D76" s="1591"/>
      <c r="E76" s="1592"/>
      <c r="F76" s="938"/>
      <c r="G76" s="585"/>
      <c r="H76" s="966" t="str">
        <f>IF(I73=2,"LA RISPOSTA DATA IN QUESTA SEZIONE NON VERRA' CONSIDERATA PERCHE' E' STATO RISPOSTO NO ALLA DOMANDA 31",IF($I$73=1,IF(($F$76)=0,"RISPONDERE OBBLIGATORIAMENTE ALLA DOMANDA"," "),IF(AND($I$73&gt;0,$F$76&gt;0),"LA RISPOSTA DATA IN QUESTA SEZIONE NON VERRA' CONSIDERATA PERCHE' E' STATO RISPOSTO NO ALLA DOMANDA 31",IF(F76&gt;0,"RISPONDERE ALLA DOMANDA 31","  "))))</f>
        <v xml:space="preserve">  </v>
      </c>
      <c r="I76" s="311">
        <f>F76</f>
        <v>0</v>
      </c>
    </row>
    <row r="77" spans="1:44" ht="15" customHeight="1" x14ac:dyDescent="0.2">
      <c r="B77" s="546"/>
      <c r="C77" s="503"/>
      <c r="D77" s="503"/>
      <c r="E77" s="694"/>
      <c r="F77" s="588"/>
      <c r="G77" s="585"/>
      <c r="H77" s="690"/>
      <c r="I77" s="475"/>
    </row>
    <row r="78" spans="1:44" ht="15" customHeight="1" x14ac:dyDescent="0.2">
      <c r="B78" s="546"/>
      <c r="C78" s="503"/>
      <c r="D78" s="503"/>
      <c r="E78" s="694"/>
      <c r="F78" s="476" t="s">
        <v>272</v>
      </c>
      <c r="G78" s="476" t="s">
        <v>273</v>
      </c>
      <c r="H78" s="967" t="str">
        <f t="array" ref="H78">IF(AND('t3'!O6:P8=0,$I$79=1),"CONTROLLARE SEGRETARI 'OUT' NELLA TABELLA 3",IF(AND('t3'!G6:H8=0,$I$79=2),"CONTROLLARE SEGRETARI 'IN' NELLA TABELLA 3"," "))</f>
        <v xml:space="preserve"> </v>
      </c>
      <c r="I78" s="475"/>
    </row>
    <row r="79" spans="1:44" ht="31.35" customHeight="1" x14ac:dyDescent="0.2">
      <c r="B79" s="540">
        <v>33</v>
      </c>
      <c r="C79" s="1591" t="s">
        <v>980</v>
      </c>
      <c r="D79" s="1591"/>
      <c r="E79" s="1592"/>
      <c r="F79" s="587"/>
      <c r="G79" s="586"/>
      <c r="H79" s="968" t="str">
        <f>IF(I73=2,"LA RISPOSTA DATA IN QUESTA SEZIONE NON VERRA' CONSIDERATA PERCHE' E' STATO RISPOSTO NO ALLA DOMANDA 31",IF($I$73=1,IF(($I$79)=0,"RISPONDERE OBBLIGATORIAMENTE ALLA DOMANDA"," "),IF(AND($I$73&gt;0,$I$79&gt;0),"LA RISPOSTA DATA IN QUESTA SEZIONE NON VERRA' CONSIDERATA PERCHE' E' STATO RISPOSTO NO ALLA DOMANDA 31",IF(I79&gt;0,"RISPONDERE ALLA DOMANDA 31","  "))))</f>
        <v xml:space="preserve">  </v>
      </c>
      <c r="I79" s="475">
        <v>0</v>
      </c>
      <c r="J79" s="505" t="str">
        <f>IF(I79=1,"VERO",IF(I79=2,"FALSO",""))</f>
        <v/>
      </c>
    </row>
    <row r="80" spans="1:44" ht="15" customHeight="1" x14ac:dyDescent="0.2">
      <c r="C80" s="570"/>
      <c r="D80" s="570"/>
      <c r="E80" s="956"/>
      <c r="G80" s="880"/>
      <c r="H80" s="969"/>
      <c r="I80" s="475"/>
    </row>
    <row r="81" spans="1:44" ht="15" customHeight="1" x14ac:dyDescent="0.2">
      <c r="C81" s="1615"/>
      <c r="D81" s="1615"/>
      <c r="F81" s="476" t="s">
        <v>974</v>
      </c>
      <c r="H81" s="685"/>
      <c r="I81" s="475"/>
    </row>
    <row r="82" spans="1:44" ht="53.1" customHeight="1" x14ac:dyDescent="0.2">
      <c r="A82" s="584"/>
      <c r="B82" s="540">
        <v>34</v>
      </c>
      <c r="C82" s="1591" t="s">
        <v>977</v>
      </c>
      <c r="D82" s="1591"/>
      <c r="E82" s="1592"/>
      <c r="F82" s="937"/>
      <c r="G82" s="970"/>
      <c r="H82" s="968" t="str">
        <f>IF(I73=2,"LA RISPOSTA DATA IN QUESTA SEZIONE NON VERRA' CONSIDERATA PERCHE' E' STATO RISPOSTO NO ALLA DOMANDA 31",IF($I$79=2,IF(($F$82)=0,"RISPOSTA OBBLIGATORIA: SCRIVERE CORRETTAMENTE IL CODICE DELL'ENTE CAPOFILA"," "),IF(AND($I$79=1,F82&gt;0),"LA RISPOSTA DATA A QUESTA DOMANDA NON VERRA' CONSIDERATA PERCHE' L'ENTE E' CAPOFILA",IF(F82&gt;0,"RISPONDERE ALLA DOMANDA 33"," "))))</f>
        <v xml:space="preserve"> </v>
      </c>
      <c r="I82" s="311">
        <f>F82</f>
        <v>0</v>
      </c>
    </row>
    <row r="83" spans="1:44" ht="15" hidden="1" customHeight="1" x14ac:dyDescent="0.2">
      <c r="H83" s="685"/>
      <c r="I83" s="475"/>
    </row>
    <row r="84" spans="1:44" hidden="1" x14ac:dyDescent="0.2">
      <c r="H84" s="685"/>
      <c r="I84" s="47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row>
    <row r="85" spans="1:44" hidden="1" x14ac:dyDescent="0.2">
      <c r="H85" s="685"/>
      <c r="I85" s="475"/>
      <c r="L85" s="965"/>
      <c r="M85" s="965"/>
      <c r="N85" s="965"/>
      <c r="O85" s="965"/>
      <c r="P85" s="965"/>
      <c r="Q85" s="965"/>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row>
    <row r="86" spans="1:44" hidden="1" x14ac:dyDescent="0.2">
      <c r="H86" s="685"/>
      <c r="I86" s="47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row>
    <row r="87" spans="1:44" hidden="1" x14ac:dyDescent="0.2">
      <c r="H87" s="685"/>
      <c r="I87" s="47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row>
    <row r="88" spans="1:44" ht="15" hidden="1" customHeight="1" x14ac:dyDescent="0.2">
      <c r="B88" s="469"/>
      <c r="C88" s="469"/>
      <c r="D88" s="469"/>
      <c r="E88" s="469"/>
      <c r="F88" s="469"/>
      <c r="G88" s="469"/>
      <c r="H88" s="686"/>
      <c r="I88" s="414"/>
      <c r="L88" s="965"/>
      <c r="M88" s="965"/>
      <c r="N88" s="965"/>
      <c r="O88" s="965"/>
      <c r="P88" s="965"/>
      <c r="Q88" s="965"/>
      <c r="R88" s="965"/>
      <c r="S88" s="965"/>
      <c r="T88" s="965"/>
      <c r="U88" s="965"/>
      <c r="V88" s="965"/>
      <c r="W88" s="965"/>
      <c r="X88" s="965"/>
      <c r="Y88" s="965"/>
      <c r="Z88" s="965"/>
      <c r="AA88" s="965"/>
      <c r="AB88" s="965"/>
      <c r="AC88" s="965"/>
      <c r="AD88" s="965"/>
      <c r="AE88" s="965"/>
      <c r="AF88" s="965"/>
      <c r="AG88" s="965"/>
      <c r="AH88" s="965"/>
      <c r="AI88" s="965"/>
      <c r="AJ88" s="965"/>
      <c r="AK88" s="965"/>
      <c r="AL88" s="965"/>
      <c r="AM88" s="965"/>
      <c r="AN88" s="965"/>
      <c r="AO88" s="965"/>
      <c r="AP88" s="965"/>
      <c r="AQ88" s="965"/>
      <c r="AR88" s="965"/>
    </row>
    <row r="89" spans="1:44" ht="15" hidden="1" customHeight="1" x14ac:dyDescent="0.2">
      <c r="B89" s="469"/>
      <c r="C89" s="469"/>
      <c r="D89" s="469"/>
      <c r="E89" s="469"/>
      <c r="F89" s="469"/>
      <c r="G89" s="469"/>
      <c r="H89" s="686"/>
      <c r="I89" s="414"/>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c r="AL89" s="965"/>
      <c r="AM89" s="965"/>
      <c r="AN89" s="965"/>
      <c r="AO89" s="965"/>
      <c r="AP89" s="965"/>
      <c r="AQ89" s="965"/>
      <c r="AR89" s="965"/>
    </row>
    <row r="90" spans="1:44" ht="15" hidden="1" customHeight="1" x14ac:dyDescent="0.2">
      <c r="B90" s="469"/>
      <c r="C90" s="469"/>
      <c r="D90" s="469"/>
      <c r="E90" s="469"/>
      <c r="F90" s="469"/>
      <c r="G90" s="469"/>
      <c r="H90" s="686"/>
      <c r="I90" s="414"/>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c r="AL90" s="965"/>
      <c r="AM90" s="965"/>
      <c r="AN90" s="965"/>
      <c r="AO90" s="965"/>
      <c r="AP90" s="965"/>
      <c r="AQ90" s="965"/>
      <c r="AR90" s="965"/>
    </row>
    <row r="91" spans="1:44" ht="15" hidden="1" customHeight="1" x14ac:dyDescent="0.2">
      <c r="B91" s="469"/>
      <c r="C91" s="469"/>
      <c r="D91" s="469"/>
      <c r="E91" s="469"/>
      <c r="F91" s="469"/>
      <c r="G91" s="469"/>
      <c r="H91" s="686"/>
      <c r="I91" s="414"/>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c r="AL91" s="965"/>
      <c r="AM91" s="965"/>
      <c r="AN91" s="965"/>
      <c r="AO91" s="965"/>
      <c r="AP91" s="965"/>
      <c r="AQ91" s="965"/>
      <c r="AR91" s="965"/>
    </row>
    <row r="92" spans="1:44" ht="15" hidden="1" customHeight="1" x14ac:dyDescent="0.2">
      <c r="B92" s="469"/>
      <c r="C92" s="469"/>
      <c r="D92" s="469"/>
      <c r="E92" s="469"/>
      <c r="F92" s="469"/>
      <c r="G92" s="469"/>
      <c r="H92" s="686"/>
      <c r="I92" s="414"/>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c r="AL92" s="965"/>
      <c r="AM92" s="965"/>
      <c r="AN92" s="965"/>
      <c r="AO92" s="965"/>
      <c r="AP92" s="965"/>
      <c r="AQ92" s="965"/>
      <c r="AR92" s="965"/>
    </row>
    <row r="93" spans="1:44" ht="15" hidden="1" customHeight="1" x14ac:dyDescent="0.2">
      <c r="B93" s="469"/>
      <c r="C93" s="469"/>
      <c r="D93" s="469"/>
      <c r="E93" s="469"/>
      <c r="F93" s="469"/>
      <c r="G93" s="469"/>
      <c r="H93" s="686"/>
      <c r="I93" s="414"/>
      <c r="L93" s="965"/>
      <c r="M93" s="965"/>
      <c r="N93" s="965"/>
      <c r="O93" s="965"/>
      <c r="P93" s="965"/>
      <c r="Q93" s="965"/>
      <c r="R93" s="965"/>
      <c r="S93" s="965"/>
      <c r="T93" s="965"/>
      <c r="U93" s="965"/>
      <c r="V93" s="965"/>
      <c r="W93" s="965"/>
      <c r="X93" s="965"/>
      <c r="Y93" s="965"/>
      <c r="Z93" s="965"/>
      <c r="AA93" s="965"/>
      <c r="AB93" s="965"/>
      <c r="AC93" s="965"/>
      <c r="AD93" s="965"/>
      <c r="AE93" s="965"/>
      <c r="AF93" s="965"/>
      <c r="AG93" s="965"/>
      <c r="AH93" s="965"/>
      <c r="AI93" s="965"/>
      <c r="AJ93" s="965"/>
      <c r="AK93" s="965"/>
      <c r="AL93" s="965"/>
      <c r="AM93" s="965"/>
      <c r="AN93" s="965"/>
      <c r="AO93" s="965"/>
      <c r="AP93" s="965"/>
      <c r="AQ93" s="965"/>
      <c r="AR93" s="965"/>
    </row>
    <row r="94" spans="1:44" ht="15" hidden="1" customHeight="1" x14ac:dyDescent="0.2">
      <c r="B94" s="469"/>
      <c r="C94" s="469"/>
      <c r="D94" s="469"/>
      <c r="E94" s="469"/>
      <c r="F94" s="469"/>
      <c r="G94" s="469"/>
      <c r="H94" s="686"/>
      <c r="I94" s="414"/>
      <c r="L94" s="965"/>
      <c r="M94" s="965"/>
      <c r="N94" s="965"/>
      <c r="O94" s="965"/>
      <c r="P94" s="965"/>
      <c r="Q94" s="965"/>
      <c r="R94" s="965"/>
      <c r="S94" s="965"/>
      <c r="T94" s="965"/>
      <c r="U94" s="965"/>
      <c r="V94" s="965"/>
      <c r="W94" s="965"/>
      <c r="X94" s="965"/>
      <c r="Y94" s="965"/>
      <c r="Z94" s="965"/>
      <c r="AA94" s="965"/>
      <c r="AB94" s="965"/>
      <c r="AC94" s="965"/>
      <c r="AD94" s="965"/>
      <c r="AE94" s="965"/>
      <c r="AF94" s="965"/>
      <c r="AG94" s="965"/>
      <c r="AH94" s="965"/>
      <c r="AI94" s="965"/>
      <c r="AJ94" s="965"/>
      <c r="AK94" s="965"/>
      <c r="AL94" s="965"/>
      <c r="AM94" s="965"/>
      <c r="AN94" s="965"/>
      <c r="AO94" s="965"/>
      <c r="AP94" s="965"/>
      <c r="AQ94" s="965"/>
      <c r="AR94" s="965"/>
    </row>
    <row r="95" spans="1:44" ht="15" hidden="1" customHeight="1" x14ac:dyDescent="0.2">
      <c r="B95" s="469"/>
      <c r="C95" s="469"/>
      <c r="D95" s="469"/>
      <c r="E95" s="469"/>
      <c r="F95" s="469"/>
      <c r="G95" s="469"/>
      <c r="H95" s="686"/>
      <c r="I95" s="414"/>
      <c r="L95" s="965"/>
      <c r="M95" s="965"/>
      <c r="N95" s="965"/>
      <c r="O95" s="965"/>
      <c r="P95" s="965"/>
      <c r="Q95" s="965"/>
      <c r="R95" s="965"/>
      <c r="S95" s="965"/>
      <c r="T95" s="965"/>
      <c r="U95" s="965"/>
      <c r="V95" s="965"/>
      <c r="W95" s="965"/>
      <c r="X95" s="965"/>
      <c r="Y95" s="965"/>
      <c r="Z95" s="965"/>
      <c r="AA95" s="965"/>
      <c r="AB95" s="965"/>
      <c r="AC95" s="965"/>
      <c r="AD95" s="965"/>
      <c r="AE95" s="965"/>
      <c r="AF95" s="965"/>
      <c r="AG95" s="965"/>
      <c r="AH95" s="965"/>
      <c r="AI95" s="965"/>
      <c r="AJ95" s="965"/>
      <c r="AK95" s="965"/>
      <c r="AL95" s="965"/>
      <c r="AM95" s="965"/>
      <c r="AN95" s="965"/>
      <c r="AO95" s="965"/>
      <c r="AP95" s="965"/>
      <c r="AQ95" s="965"/>
      <c r="AR95" s="965"/>
    </row>
    <row r="96" spans="1:44" ht="15" hidden="1" customHeight="1" x14ac:dyDescent="0.2">
      <c r="B96" s="469"/>
      <c r="C96" s="469"/>
      <c r="D96" s="469"/>
      <c r="E96" s="469"/>
      <c r="F96" s="469"/>
      <c r="G96" s="469"/>
      <c r="H96" s="686"/>
      <c r="I96" s="414"/>
      <c r="L96" s="965"/>
      <c r="M96" s="965"/>
      <c r="N96" s="965"/>
      <c r="O96" s="965"/>
      <c r="P96" s="965"/>
      <c r="Q96" s="965"/>
      <c r="R96" s="965"/>
      <c r="S96" s="965"/>
      <c r="T96" s="965"/>
      <c r="U96" s="965"/>
      <c r="V96" s="965"/>
      <c r="W96" s="965"/>
      <c r="X96" s="965"/>
      <c r="Y96" s="965"/>
      <c r="Z96" s="965"/>
      <c r="AA96" s="965"/>
      <c r="AB96" s="965"/>
      <c r="AC96" s="965"/>
      <c r="AD96" s="965"/>
      <c r="AE96" s="965"/>
      <c r="AF96" s="965"/>
      <c r="AG96" s="965"/>
      <c r="AH96" s="965"/>
      <c r="AI96" s="965"/>
      <c r="AJ96" s="965"/>
      <c r="AK96" s="965"/>
      <c r="AL96" s="965"/>
      <c r="AM96" s="965"/>
      <c r="AN96" s="965"/>
      <c r="AO96" s="965"/>
      <c r="AP96" s="965"/>
      <c r="AQ96" s="965"/>
      <c r="AR96" s="965"/>
    </row>
    <row r="97" spans="1:44" ht="15" hidden="1" customHeight="1" x14ac:dyDescent="0.2">
      <c r="B97" s="469"/>
      <c r="C97" s="469"/>
      <c r="D97" s="469"/>
      <c r="E97" s="469"/>
      <c r="F97" s="469"/>
      <c r="G97" s="469"/>
      <c r="H97" s="686"/>
      <c r="I97" s="414"/>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row>
    <row r="98" spans="1:44" ht="15" hidden="1" customHeight="1" x14ac:dyDescent="0.2">
      <c r="B98" s="469"/>
      <c r="C98" s="469"/>
      <c r="D98" s="469"/>
      <c r="E98" s="469"/>
      <c r="F98" s="469"/>
      <c r="G98" s="469"/>
      <c r="H98" s="686"/>
      <c r="I98" s="475"/>
      <c r="L98" s="965"/>
      <c r="M98" s="965"/>
      <c r="N98" s="965"/>
      <c r="O98" s="965"/>
      <c r="P98" s="965"/>
      <c r="Q98" s="965"/>
      <c r="R98" s="965"/>
      <c r="S98" s="965"/>
      <c r="T98" s="965"/>
      <c r="U98" s="965"/>
      <c r="V98" s="965"/>
      <c r="W98" s="965"/>
      <c r="X98" s="965"/>
      <c r="Y98" s="965"/>
      <c r="Z98" s="965"/>
      <c r="AA98" s="965"/>
      <c r="AB98" s="965"/>
      <c r="AC98" s="965"/>
      <c r="AD98" s="965"/>
      <c r="AE98" s="965"/>
      <c r="AF98" s="965"/>
      <c r="AG98" s="965"/>
      <c r="AH98" s="965"/>
      <c r="AI98" s="965"/>
      <c r="AJ98" s="965"/>
      <c r="AK98" s="965"/>
      <c r="AL98" s="965"/>
      <c r="AM98" s="965"/>
      <c r="AN98" s="965"/>
      <c r="AO98" s="965"/>
      <c r="AP98" s="965"/>
      <c r="AQ98" s="965"/>
      <c r="AR98" s="965"/>
    </row>
    <row r="99" spans="1:44" ht="15" hidden="1" customHeight="1" x14ac:dyDescent="0.2">
      <c r="B99" s="469"/>
      <c r="C99" s="469"/>
      <c r="D99" s="469"/>
      <c r="E99" s="469"/>
      <c r="F99" s="469"/>
      <c r="G99" s="469"/>
      <c r="H99" s="686"/>
      <c r="I99" s="47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c r="AL99" s="965"/>
      <c r="AM99" s="965"/>
      <c r="AN99" s="965"/>
      <c r="AO99" s="965"/>
      <c r="AP99" s="965"/>
      <c r="AQ99" s="965"/>
      <c r="AR99" s="965"/>
    </row>
    <row r="100" spans="1:44" ht="15" hidden="1" customHeight="1" x14ac:dyDescent="0.2">
      <c r="B100" s="469"/>
      <c r="C100" s="469"/>
      <c r="D100" s="469"/>
      <c r="E100" s="469"/>
      <c r="F100" s="469"/>
      <c r="G100" s="469"/>
      <c r="H100" s="686"/>
      <c r="I100" s="47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c r="AL100" s="965"/>
      <c r="AM100" s="965"/>
      <c r="AN100" s="965"/>
      <c r="AO100" s="965"/>
      <c r="AP100" s="965"/>
      <c r="AQ100" s="965"/>
      <c r="AR100" s="965"/>
    </row>
    <row r="101" spans="1:44" ht="15" hidden="1" customHeight="1" x14ac:dyDescent="0.2">
      <c r="B101" s="469"/>
      <c r="C101" s="469"/>
      <c r="D101" s="469"/>
      <c r="E101" s="469"/>
      <c r="F101" s="469"/>
      <c r="G101" s="469"/>
      <c r="H101" s="686"/>
      <c r="I101" s="475"/>
      <c r="L101" s="965"/>
      <c r="M101" s="965"/>
      <c r="N101" s="965"/>
      <c r="O101" s="965"/>
      <c r="P101" s="965"/>
      <c r="Q101" s="965"/>
      <c r="R101" s="965"/>
      <c r="S101" s="965"/>
      <c r="T101" s="965"/>
      <c r="U101" s="965"/>
      <c r="V101" s="965"/>
      <c r="W101" s="965"/>
      <c r="X101" s="965"/>
      <c r="Y101" s="965"/>
      <c r="Z101" s="965"/>
      <c r="AA101" s="965"/>
      <c r="AB101" s="965"/>
      <c r="AC101" s="965"/>
      <c r="AD101" s="965"/>
      <c r="AE101" s="965"/>
      <c r="AF101" s="965"/>
      <c r="AG101" s="965"/>
      <c r="AH101" s="965"/>
      <c r="AI101" s="965"/>
      <c r="AJ101" s="965"/>
      <c r="AK101" s="965"/>
      <c r="AL101" s="965"/>
      <c r="AM101" s="965"/>
      <c r="AN101" s="965"/>
      <c r="AO101" s="965"/>
      <c r="AP101" s="965"/>
      <c r="AQ101" s="965"/>
      <c r="AR101" s="965"/>
    </row>
    <row r="102" spans="1:44" ht="15" hidden="1" customHeight="1" x14ac:dyDescent="0.2">
      <c r="B102" s="469"/>
      <c r="C102" s="469"/>
      <c r="D102" s="469"/>
      <c r="E102" s="469"/>
      <c r="F102" s="469"/>
      <c r="G102" s="469"/>
      <c r="H102" s="686"/>
      <c r="I102" s="47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c r="AL102" s="965"/>
      <c r="AM102" s="965"/>
      <c r="AN102" s="965"/>
      <c r="AO102" s="965"/>
      <c r="AP102" s="965"/>
      <c r="AQ102" s="965"/>
      <c r="AR102" s="965"/>
    </row>
    <row r="103" spans="1:44" ht="15" hidden="1" customHeight="1" x14ac:dyDescent="0.2">
      <c r="B103" s="469"/>
      <c r="C103" s="469"/>
      <c r="D103" s="469"/>
      <c r="E103" s="469"/>
      <c r="F103" s="469"/>
      <c r="G103" s="469"/>
      <c r="H103" s="686"/>
      <c r="I103" s="475"/>
      <c r="L103" s="965"/>
      <c r="M103" s="965"/>
      <c r="N103" s="965"/>
      <c r="O103" s="965"/>
      <c r="P103" s="965"/>
      <c r="Q103" s="880"/>
      <c r="R103" s="965"/>
      <c r="S103" s="965"/>
      <c r="T103" s="965"/>
      <c r="U103" s="965"/>
      <c r="V103" s="965"/>
      <c r="W103" s="965"/>
      <c r="X103" s="965"/>
      <c r="Y103" s="965"/>
      <c r="Z103" s="965"/>
      <c r="AA103" s="965"/>
      <c r="AB103" s="965"/>
      <c r="AC103" s="965"/>
      <c r="AD103" s="965"/>
      <c r="AE103" s="965"/>
      <c r="AF103" s="965"/>
      <c r="AG103" s="965"/>
      <c r="AH103" s="965"/>
      <c r="AI103" s="965"/>
      <c r="AJ103" s="965"/>
      <c r="AK103" s="965"/>
      <c r="AL103" s="965"/>
      <c r="AM103" s="965"/>
      <c r="AN103" s="965"/>
      <c r="AO103" s="965"/>
      <c r="AP103" s="965"/>
      <c r="AQ103" s="965"/>
      <c r="AR103" s="965"/>
    </row>
    <row r="104" spans="1:44" ht="15" hidden="1" customHeight="1" x14ac:dyDescent="0.2">
      <c r="B104" s="469"/>
      <c r="C104" s="469"/>
      <c r="D104" s="469"/>
      <c r="E104" s="469"/>
      <c r="F104" s="469"/>
      <c r="G104" s="469"/>
      <c r="H104" s="686"/>
      <c r="I104" s="475"/>
      <c r="L104" s="965"/>
      <c r="M104" s="965"/>
      <c r="N104" s="965"/>
      <c r="O104" s="965"/>
      <c r="P104" s="965"/>
      <c r="Q104" s="880"/>
      <c r="R104" s="965"/>
      <c r="S104" s="965"/>
      <c r="T104" s="965"/>
      <c r="U104" s="965"/>
      <c r="V104" s="965"/>
      <c r="W104" s="965"/>
      <c r="X104" s="965"/>
      <c r="Y104" s="965"/>
      <c r="Z104" s="965"/>
      <c r="AA104" s="965"/>
      <c r="AB104" s="965"/>
      <c r="AC104" s="965"/>
      <c r="AD104" s="965"/>
      <c r="AE104" s="965"/>
      <c r="AF104" s="965"/>
      <c r="AG104" s="965"/>
      <c r="AH104" s="965"/>
      <c r="AI104" s="965"/>
      <c r="AJ104" s="965"/>
      <c r="AK104" s="965"/>
      <c r="AL104" s="965"/>
      <c r="AM104" s="965"/>
      <c r="AN104" s="965"/>
      <c r="AO104" s="965"/>
      <c r="AP104" s="965"/>
      <c r="AQ104" s="965"/>
      <c r="AR104" s="965"/>
    </row>
    <row r="105" spans="1:44" ht="15" customHeight="1" x14ac:dyDescent="0.2">
      <c r="B105" s="469"/>
      <c r="C105" s="469"/>
      <c r="D105" s="469"/>
      <c r="E105" s="469"/>
      <c r="F105" s="469"/>
      <c r="G105" s="469"/>
      <c r="H105" s="686"/>
      <c r="I105" s="475"/>
      <c r="L105" s="965"/>
      <c r="M105" s="965"/>
      <c r="N105" s="965"/>
      <c r="O105" s="965"/>
      <c r="P105" s="965"/>
      <c r="Q105" s="880"/>
      <c r="R105" s="965"/>
      <c r="S105" s="965"/>
      <c r="T105" s="965"/>
      <c r="U105" s="965"/>
      <c r="V105" s="965"/>
      <c r="W105" s="965"/>
      <c r="X105" s="965"/>
      <c r="Y105" s="965"/>
      <c r="Z105" s="965"/>
      <c r="AA105" s="965"/>
      <c r="AB105" s="965"/>
      <c r="AC105" s="965"/>
      <c r="AD105" s="965"/>
      <c r="AE105" s="965"/>
      <c r="AF105" s="965"/>
      <c r="AG105" s="965"/>
      <c r="AH105" s="965"/>
      <c r="AI105" s="965"/>
      <c r="AJ105" s="965"/>
      <c r="AK105" s="965"/>
      <c r="AL105" s="965"/>
      <c r="AM105" s="965"/>
      <c r="AN105" s="965"/>
      <c r="AO105" s="965"/>
      <c r="AP105" s="965"/>
      <c r="AQ105" s="965"/>
      <c r="AR105" s="965"/>
    </row>
    <row r="106" spans="1:44" customFormat="1" x14ac:dyDescent="0.2">
      <c r="A106" s="539"/>
      <c r="B106" s="540"/>
      <c r="C106" s="540"/>
      <c r="D106" s="540"/>
      <c r="E106" s="540"/>
      <c r="F106" s="476" t="s">
        <v>410</v>
      </c>
      <c r="G106" s="540"/>
      <c r="H106" s="685"/>
      <c r="I106" s="363"/>
      <c r="L106" s="880"/>
      <c r="M106" s="880"/>
      <c r="N106" s="880"/>
      <c r="O106" s="880"/>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row>
    <row r="107" spans="1:44" customFormat="1" ht="36" customHeight="1" x14ac:dyDescent="0.2">
      <c r="A107" s="539" t="s">
        <v>623</v>
      </c>
      <c r="B107" s="1591" t="s">
        <v>742</v>
      </c>
      <c r="C107" s="1591"/>
      <c r="D107" s="1591"/>
      <c r="E107" s="1592"/>
      <c r="F107" s="478">
        <v>0</v>
      </c>
      <c r="G107" s="1607" t="str">
        <f>IF(F107="","RISPOSTA OBBLIGATORIA","")</f>
        <v/>
      </c>
      <c r="H107" s="1608"/>
      <c r="I107" s="311">
        <f>F107</f>
        <v>0</v>
      </c>
      <c r="L107" s="880"/>
      <c r="M107" s="880"/>
      <c r="N107" s="880"/>
      <c r="O107" s="880"/>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0"/>
      <c r="AK107" s="880"/>
      <c r="AL107" s="880"/>
      <c r="AM107" s="880"/>
      <c r="AN107" s="880"/>
      <c r="AO107" s="880"/>
      <c r="AP107" s="880"/>
      <c r="AQ107" s="880"/>
      <c r="AR107" s="880"/>
    </row>
    <row r="108" spans="1:44" customFormat="1" x14ac:dyDescent="0.2">
      <c r="A108" s="539"/>
      <c r="B108" s="540"/>
      <c r="C108" s="540"/>
      <c r="D108" s="540"/>
      <c r="E108" s="540"/>
      <c r="F108" s="540"/>
      <c r="G108" s="540"/>
      <c r="H108" s="685"/>
      <c r="I108" s="475"/>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row>
    <row r="109" spans="1:44" customFormat="1" x14ac:dyDescent="0.2">
      <c r="A109" s="539"/>
      <c r="B109" s="540"/>
      <c r="C109" s="540"/>
      <c r="D109" s="540"/>
      <c r="E109" s="540"/>
      <c r="F109" s="476" t="s">
        <v>410</v>
      </c>
      <c r="G109" s="540"/>
      <c r="H109" s="685"/>
      <c r="I109" s="475"/>
      <c r="L109" s="880"/>
      <c r="M109" s="880"/>
      <c r="N109" s="880"/>
      <c r="O109" s="880"/>
      <c r="P109" s="880"/>
      <c r="Q109" s="880"/>
      <c r="R109" s="880"/>
      <c r="S109" s="880"/>
      <c r="T109" s="880"/>
      <c r="U109" s="880"/>
      <c r="V109" s="880"/>
      <c r="W109" s="880"/>
      <c r="X109" s="880"/>
      <c r="Y109" s="880"/>
      <c r="Z109" s="880"/>
      <c r="AA109" s="880"/>
      <c r="AB109" s="880"/>
      <c r="AC109" s="880"/>
      <c r="AD109" s="880"/>
      <c r="AE109" s="880"/>
      <c r="AF109" s="880"/>
      <c r="AG109" s="880"/>
      <c r="AH109" s="880"/>
      <c r="AI109" s="880"/>
      <c r="AJ109" s="880"/>
      <c r="AK109" s="880"/>
      <c r="AL109" s="880"/>
      <c r="AM109" s="880"/>
      <c r="AN109" s="880"/>
      <c r="AO109" s="880"/>
      <c r="AP109" s="880"/>
      <c r="AQ109" s="880"/>
      <c r="AR109" s="880"/>
    </row>
    <row r="110" spans="1:44" customFormat="1" ht="36" customHeight="1" x14ac:dyDescent="0.2">
      <c r="A110" s="539" t="s">
        <v>624</v>
      </c>
      <c r="B110" s="1591" t="s">
        <v>743</v>
      </c>
      <c r="C110" s="1591"/>
      <c r="D110" s="1591"/>
      <c r="E110" s="1592"/>
      <c r="F110" s="478">
        <v>0</v>
      </c>
      <c r="G110" s="1607" t="str">
        <f>IF(F110="","RISPOSTA OBBLIGATORIA","")</f>
        <v/>
      </c>
      <c r="H110" s="1608"/>
      <c r="I110" s="311">
        <f>F110</f>
        <v>0</v>
      </c>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row>
    <row r="111" spans="1:44" customFormat="1" x14ac:dyDescent="0.2">
      <c r="A111" s="539"/>
      <c r="B111" s="540"/>
      <c r="C111" s="540"/>
      <c r="D111" s="540"/>
      <c r="E111" s="540"/>
      <c r="F111" s="540"/>
      <c r="G111" s="540"/>
      <c r="H111" s="685"/>
      <c r="I111" s="475"/>
      <c r="L111" s="880"/>
      <c r="M111" s="880"/>
      <c r="N111" s="880"/>
      <c r="O111" s="880"/>
      <c r="P111" s="880"/>
      <c r="Q111" s="965"/>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row>
    <row r="112" spans="1:44" customFormat="1" x14ac:dyDescent="0.2">
      <c r="A112" s="539"/>
      <c r="B112" s="540"/>
      <c r="C112" s="540"/>
      <c r="D112" s="540"/>
      <c r="E112" s="540"/>
      <c r="F112" s="476" t="s">
        <v>410</v>
      </c>
      <c r="G112" s="540"/>
      <c r="H112" s="685"/>
      <c r="I112" s="475"/>
      <c r="L112" s="880"/>
      <c r="M112" s="880"/>
      <c r="N112" s="880"/>
      <c r="O112" s="880"/>
      <c r="P112" s="880"/>
      <c r="Q112" s="965"/>
      <c r="R112" s="880"/>
      <c r="S112" s="880"/>
      <c r="T112" s="880"/>
      <c r="U112" s="880"/>
      <c r="V112" s="880"/>
      <c r="W112" s="880"/>
      <c r="X112" s="880"/>
      <c r="Y112" s="880"/>
      <c r="Z112" s="880"/>
      <c r="AA112" s="880"/>
      <c r="AB112" s="880"/>
      <c r="AC112" s="880"/>
      <c r="AD112" s="880"/>
      <c r="AE112" s="880"/>
      <c r="AF112" s="880"/>
      <c r="AG112" s="880"/>
      <c r="AH112" s="880"/>
      <c r="AI112" s="880"/>
      <c r="AJ112" s="880"/>
      <c r="AK112" s="880"/>
      <c r="AL112" s="880"/>
      <c r="AM112" s="880"/>
      <c r="AN112" s="880"/>
      <c r="AO112" s="880"/>
      <c r="AP112" s="880"/>
      <c r="AQ112" s="880"/>
      <c r="AR112" s="880"/>
    </row>
    <row r="113" spans="1:44" customFormat="1" ht="36" customHeight="1" x14ac:dyDescent="0.2">
      <c r="A113" s="539" t="s">
        <v>625</v>
      </c>
      <c r="B113" s="1591" t="s">
        <v>744</v>
      </c>
      <c r="C113" s="1591"/>
      <c r="D113" s="1591"/>
      <c r="E113" s="1592"/>
      <c r="F113" s="478">
        <v>0</v>
      </c>
      <c r="G113" s="1607" t="str">
        <f>IF(F113="","RISPOSTA OBBLIGATORIA","")</f>
        <v/>
      </c>
      <c r="H113" s="1608"/>
      <c r="I113" s="311">
        <f>F113</f>
        <v>0</v>
      </c>
      <c r="L113" s="880"/>
      <c r="M113" s="880"/>
      <c r="N113" s="880"/>
      <c r="O113" s="880"/>
      <c r="P113" s="880"/>
      <c r="Q113" s="965"/>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row>
    <row r="114" spans="1:44" ht="15" customHeight="1" x14ac:dyDescent="0.2">
      <c r="B114" s="469"/>
      <c r="C114" s="469"/>
      <c r="D114" s="469"/>
      <c r="E114" s="469"/>
      <c r="F114" s="469"/>
      <c r="G114" s="469"/>
      <c r="H114" s="686"/>
      <c r="I114" s="414"/>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row>
    <row r="115" spans="1:44" ht="15" customHeight="1" x14ac:dyDescent="0.2">
      <c r="F115" s="476" t="s">
        <v>272</v>
      </c>
      <c r="G115" s="476" t="s">
        <v>273</v>
      </c>
      <c r="H115" s="685"/>
      <c r="I115" s="509"/>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row>
    <row r="116" spans="1:44" ht="43.5" customHeight="1" x14ac:dyDescent="0.2">
      <c r="A116" s="971" t="s">
        <v>655</v>
      </c>
      <c r="B116" s="1597" t="s">
        <v>963</v>
      </c>
      <c r="C116" s="1597"/>
      <c r="D116" s="1597"/>
      <c r="E116" s="1598"/>
      <c r="F116" s="451"/>
      <c r="G116" s="451"/>
      <c r="H116" s="596" t="str">
        <f>IF(I116=0,"RISPOSTA OBBLIGATORIA","")</f>
        <v>RISPOSTA OBBLIGATORIA</v>
      </c>
      <c r="I116" s="508">
        <v>0</v>
      </c>
      <c r="J116" s="505" t="str">
        <f>IF(I116=1,"VERO",IF(I116=2,"FALSO",""))</f>
        <v/>
      </c>
      <c r="L116" s="965"/>
      <c r="M116" s="965"/>
      <c r="N116" s="965"/>
      <c r="O116" s="965"/>
      <c r="P116" s="965"/>
      <c r="Q116" s="965"/>
      <c r="R116" s="965"/>
      <c r="S116" s="965"/>
      <c r="T116" s="965"/>
      <c r="U116" s="965"/>
      <c r="V116" s="965"/>
      <c r="W116" s="965"/>
      <c r="X116" s="965"/>
      <c r="Y116" s="965"/>
      <c r="Z116" s="965"/>
      <c r="AA116" s="965"/>
      <c r="AB116" s="965"/>
      <c r="AC116" s="965"/>
      <c r="AD116" s="965"/>
      <c r="AE116" s="965"/>
      <c r="AF116" s="965"/>
      <c r="AG116" s="965"/>
      <c r="AH116" s="965"/>
      <c r="AI116" s="965"/>
      <c r="AJ116" s="965"/>
      <c r="AK116" s="965"/>
      <c r="AL116" s="965"/>
      <c r="AM116" s="965"/>
      <c r="AN116" s="965"/>
      <c r="AO116" s="965"/>
      <c r="AP116" s="965"/>
      <c r="AQ116" s="965"/>
      <c r="AR116" s="965"/>
    </row>
    <row r="117" spans="1:44" ht="15" customHeight="1" x14ac:dyDescent="0.2">
      <c r="F117" s="474"/>
      <c r="H117" s="685"/>
      <c r="I117" s="475"/>
    </row>
    <row r="118" spans="1:44" ht="15" customHeight="1" x14ac:dyDescent="0.2">
      <c r="F118" s="476" t="s">
        <v>272</v>
      </c>
      <c r="G118" s="476" t="s">
        <v>273</v>
      </c>
      <c r="H118" s="685"/>
      <c r="I118" s="509"/>
    </row>
    <row r="119" spans="1:44" ht="46.5" customHeight="1" x14ac:dyDescent="0.2">
      <c r="A119" s="546" t="s">
        <v>585</v>
      </c>
      <c r="B119" s="1599" t="s">
        <v>653</v>
      </c>
      <c r="C119" s="1599"/>
      <c r="D119" s="1599"/>
      <c r="E119" s="1616"/>
      <c r="F119" s="547"/>
      <c r="G119" s="547"/>
      <c r="H119" s="596" t="str">
        <f>IF(I119=0,"RISPOSTA OBBLIGATORIA","")</f>
        <v>RISPOSTA OBBLIGATORIA</v>
      </c>
      <c r="I119" s="508">
        <v>0</v>
      </c>
      <c r="J119" s="505" t="str">
        <f>IF(I119=1,"VERO",IF(I119=2,"FALSO",""))</f>
        <v/>
      </c>
    </row>
    <row r="120" spans="1:44" ht="15.6" customHeight="1" x14ac:dyDescent="0.2">
      <c r="A120" s="546"/>
      <c r="B120" s="972"/>
      <c r="C120" s="546"/>
      <c r="D120" s="972"/>
      <c r="E120" s="973"/>
      <c r="H120" s="596"/>
    </row>
    <row r="121" spans="1:44" ht="15" hidden="1" customHeight="1" x14ac:dyDescent="0.2">
      <c r="F121" s="920"/>
      <c r="H121" s="596"/>
      <c r="I121" s="509"/>
    </row>
    <row r="122" spans="1:44" ht="49.35" hidden="1" customHeight="1" x14ac:dyDescent="1.05">
      <c r="A122" s="546" t="s">
        <v>586</v>
      </c>
      <c r="B122" s="1599"/>
      <c r="C122" s="1599"/>
      <c r="D122" s="1599"/>
      <c r="E122" s="1616"/>
      <c r="F122" s="923"/>
      <c r="G122" s="881"/>
      <c r="H122" s="596"/>
      <c r="I122" s="827">
        <v>0</v>
      </c>
    </row>
    <row r="123" spans="1:44" ht="15" hidden="1" customHeight="1" x14ac:dyDescent="0.2">
      <c r="F123" s="469"/>
      <c r="G123" s="469"/>
      <c r="H123" s="596"/>
      <c r="I123" s="414"/>
    </row>
    <row r="124" spans="1:44" ht="15" customHeight="1" x14ac:dyDescent="0.2">
      <c r="F124" s="476" t="s">
        <v>272</v>
      </c>
      <c r="G124" s="476" t="s">
        <v>273</v>
      </c>
      <c r="H124" s="685"/>
      <c r="I124" s="509"/>
    </row>
    <row r="125" spans="1:44" ht="43.5" customHeight="1" x14ac:dyDescent="0.2">
      <c r="A125" s="546" t="s">
        <v>656</v>
      </c>
      <c r="B125" s="1617" t="s">
        <v>1103</v>
      </c>
      <c r="C125" s="1617"/>
      <c r="D125" s="1617"/>
      <c r="E125" s="1618"/>
      <c r="F125" s="451"/>
      <c r="G125" s="451"/>
      <c r="H125" s="596" t="str">
        <f>IF(I125=0,"RISPOSTA OBBLIGATORIA","")</f>
        <v>RISPOSTA OBBLIGATORIA</v>
      </c>
      <c r="I125" s="508">
        <v>0</v>
      </c>
      <c r="J125" s="505" t="str">
        <f>IF(I125=1,"VERO",IF(I125=2,"FALSO",""))</f>
        <v/>
      </c>
    </row>
    <row r="126" spans="1:44" ht="15" customHeight="1" x14ac:dyDescent="0.2">
      <c r="F126" s="474"/>
      <c r="G126" s="643"/>
      <c r="H126" s="921"/>
      <c r="I126" s="974"/>
      <c r="J126" s="965"/>
      <c r="K126" s="965"/>
      <c r="L126" s="965"/>
      <c r="M126" s="965"/>
    </row>
    <row r="127" spans="1:44" ht="15" customHeight="1" x14ac:dyDescent="0.2">
      <c r="F127" s="476" t="s">
        <v>410</v>
      </c>
      <c r="G127" s="643"/>
      <c r="H127" s="921"/>
      <c r="I127" s="924"/>
      <c r="J127" s="880"/>
      <c r="K127" s="880"/>
      <c r="L127" s="880"/>
      <c r="M127" s="880"/>
    </row>
    <row r="128" spans="1:44" ht="46.5" customHeight="1" x14ac:dyDescent="0.2">
      <c r="A128" s="546" t="s">
        <v>964</v>
      </c>
      <c r="B128" s="1595" t="s">
        <v>1073</v>
      </c>
      <c r="C128" s="1595"/>
      <c r="D128" s="1595"/>
      <c r="E128" s="1596"/>
      <c r="F128" s="478">
        <v>0</v>
      </c>
      <c r="G128" s="1607" t="str">
        <f>IF(F128="","RISPOSTA OBBLIGATORIA","")</f>
        <v/>
      </c>
      <c r="H128" s="1611"/>
      <c r="I128" s="311">
        <f>F128</f>
        <v>0</v>
      </c>
      <c r="J128" s="880"/>
      <c r="K128" s="880"/>
      <c r="L128" s="880"/>
      <c r="M128" s="880"/>
    </row>
    <row r="129" spans="1:9" ht="15" customHeight="1" x14ac:dyDescent="0.2">
      <c r="F129" s="474"/>
      <c r="H129" s="685"/>
      <c r="I129" s="475"/>
    </row>
    <row r="130" spans="1:9" ht="15" customHeight="1" x14ac:dyDescent="0.2">
      <c r="F130" s="476"/>
      <c r="H130" s="596"/>
      <c r="I130" s="509"/>
    </row>
    <row r="131" spans="1:9" ht="50.1" customHeight="1" x14ac:dyDescent="1.05">
      <c r="A131" s="546" t="s">
        <v>889</v>
      </c>
      <c r="B131" s="1599" t="s">
        <v>856</v>
      </c>
      <c r="C131" s="1599"/>
      <c r="D131" s="1599"/>
      <c r="E131" s="1616"/>
      <c r="F131" s="886" t="s">
        <v>654</v>
      </c>
      <c r="G131" s="881" t="str">
        <f>IF(I131=0,"←","")</f>
        <v>←</v>
      </c>
      <c r="H131" s="596" t="str">
        <f>IF(I131=0,"RISPOSTA OBBLIGATORIA - Cliccare sulla cella per selezionare la risposta","")</f>
        <v>RISPOSTA OBBLIGATORIA - Cliccare sulla cella per selezionare la risposta</v>
      </c>
      <c r="I131" s="475">
        <f>IF(F131="Sì, esiste un apposito Ufficio/Servizio",1,IF(F131="No",2,IF(F131="No, ma la funzione è esercitata da un altro ufficio","X",0)))</f>
        <v>0</v>
      </c>
    </row>
    <row r="132" spans="1:9" ht="15" customHeight="1" x14ac:dyDescent="0.2">
      <c r="B132" s="469"/>
      <c r="C132" s="469"/>
      <c r="D132" s="469"/>
      <c r="E132" s="469"/>
      <c r="F132" s="469"/>
      <c r="G132" s="469"/>
      <c r="H132" s="686"/>
      <c r="I132" s="475"/>
    </row>
    <row r="133" spans="1:9" ht="15" customHeight="1" x14ac:dyDescent="0.2">
      <c r="F133" s="476"/>
      <c r="H133" s="596"/>
      <c r="I133" s="509"/>
    </row>
    <row r="134" spans="1:9" ht="50.1" customHeight="1" x14ac:dyDescent="1.05">
      <c r="A134" s="546" t="s">
        <v>890</v>
      </c>
      <c r="B134" s="1599" t="s">
        <v>857</v>
      </c>
      <c r="C134" s="1599"/>
      <c r="D134" s="1599"/>
      <c r="E134" s="1616"/>
      <c r="F134" s="886" t="s">
        <v>654</v>
      </c>
      <c r="G134" s="881" t="str">
        <f>IF(I134=0,"←","")</f>
        <v>←</v>
      </c>
      <c r="H134" s="596" t="str">
        <f>IF(I134=0,"RISPOSTA OBBLIGATORIA - Cliccare sulla cella per selezionare la risposta","")</f>
        <v>RISPOSTA OBBLIGATORIA - Cliccare sulla cella per selezionare la risposta</v>
      </c>
      <c r="I134" s="827">
        <f>IF(F134="Sì, annuale per l'anno di rilevazione",1,IF(F134="No",2,IF(F134="Sì, pluriennale","X",0)))</f>
        <v>0</v>
      </c>
    </row>
    <row r="135" spans="1:9" ht="15" customHeight="1" x14ac:dyDescent="0.2">
      <c r="B135" s="469"/>
      <c r="C135" s="469"/>
      <c r="D135" s="469"/>
      <c r="E135" s="469"/>
      <c r="F135" s="469"/>
      <c r="G135" s="469"/>
      <c r="H135" s="686"/>
      <c r="I135" s="475"/>
    </row>
    <row r="136" spans="1:9" ht="33" customHeight="1" x14ac:dyDescent="0.2">
      <c r="A136" s="546" t="s">
        <v>864</v>
      </c>
      <c r="B136" s="1599" t="s">
        <v>858</v>
      </c>
      <c r="C136" s="1599"/>
      <c r="D136" s="1599"/>
      <c r="E136" s="1599"/>
      <c r="F136" s="469"/>
      <c r="G136" s="887" t="s">
        <v>859</v>
      </c>
      <c r="H136" s="686"/>
      <c r="I136" s="414"/>
    </row>
    <row r="137" spans="1:9" ht="15" customHeight="1" x14ac:dyDescent="0.2">
      <c r="B137" s="469"/>
      <c r="C137" s="1619" t="s">
        <v>860</v>
      </c>
      <c r="D137" s="1619"/>
      <c r="E137" s="1619"/>
      <c r="F137" s="476" t="s">
        <v>861</v>
      </c>
      <c r="G137" s="643"/>
      <c r="H137" s="888"/>
      <c r="I137" s="414"/>
    </row>
    <row r="138" spans="1:9" ht="15" customHeight="1" x14ac:dyDescent="0.2">
      <c r="C138" s="889" t="s">
        <v>865</v>
      </c>
      <c r="D138" s="890"/>
      <c r="E138" s="891"/>
      <c r="F138" s="478">
        <v>0</v>
      </c>
      <c r="G138" s="892" t="str">
        <f t="shared" ref="G138:G147" si="0">IF(F138="","RISPOSTA OBBLIGATORIA","")</f>
        <v/>
      </c>
      <c r="H138" s="893"/>
      <c r="I138" s="483">
        <f>F138</f>
        <v>0</v>
      </c>
    </row>
    <row r="139" spans="1:9" ht="15" customHeight="1" x14ac:dyDescent="0.2">
      <c r="C139" s="890" t="s">
        <v>1080</v>
      </c>
      <c r="D139" s="896"/>
      <c r="E139" s="897"/>
      <c r="F139" s="478">
        <v>0</v>
      </c>
      <c r="G139" s="892" t="str">
        <f t="shared" si="0"/>
        <v/>
      </c>
      <c r="H139" s="893"/>
      <c r="I139" s="483">
        <f t="shared" ref="I139:I147" si="1">F139</f>
        <v>0</v>
      </c>
    </row>
    <row r="140" spans="1:9" ht="15" hidden="1" customHeight="1" x14ac:dyDescent="0.2">
      <c r="C140" s="977">
        <v>71</v>
      </c>
      <c r="D140" s="978"/>
      <c r="E140" s="897"/>
      <c r="F140" s="478">
        <v>0</v>
      </c>
      <c r="G140" s="892"/>
      <c r="H140" s="893"/>
      <c r="I140" s="483">
        <f t="shared" si="1"/>
        <v>0</v>
      </c>
    </row>
    <row r="141" spans="1:9" ht="15" customHeight="1" x14ac:dyDescent="0.2">
      <c r="C141" s="889" t="s">
        <v>866</v>
      </c>
      <c r="D141" s="896"/>
      <c r="E141" s="897"/>
      <c r="F141" s="478">
        <v>0</v>
      </c>
      <c r="G141" s="892" t="str">
        <f t="shared" si="0"/>
        <v/>
      </c>
      <c r="H141" s="893"/>
      <c r="I141" s="483">
        <f t="shared" si="1"/>
        <v>0</v>
      </c>
    </row>
    <row r="142" spans="1:9" ht="15" customHeight="1" x14ac:dyDescent="0.2">
      <c r="C142" s="889" t="s">
        <v>867</v>
      </c>
      <c r="D142" s="896"/>
      <c r="E142" s="897"/>
      <c r="F142" s="478">
        <v>0</v>
      </c>
      <c r="G142" s="892" t="str">
        <f t="shared" si="0"/>
        <v/>
      </c>
      <c r="H142" s="893"/>
      <c r="I142" s="483">
        <f t="shared" si="1"/>
        <v>0</v>
      </c>
    </row>
    <row r="143" spans="1:9" ht="15" customHeight="1" x14ac:dyDescent="0.2">
      <c r="C143" s="889" t="s">
        <v>868</v>
      </c>
      <c r="D143" s="896"/>
      <c r="E143" s="897"/>
      <c r="F143" s="478">
        <v>0</v>
      </c>
      <c r="G143" s="892" t="str">
        <f t="shared" si="0"/>
        <v/>
      </c>
      <c r="H143" s="893"/>
      <c r="I143" s="483">
        <f t="shared" si="1"/>
        <v>0</v>
      </c>
    </row>
    <row r="144" spans="1:9" ht="15" customHeight="1" x14ac:dyDescent="0.2">
      <c r="C144" s="889" t="s">
        <v>869</v>
      </c>
      <c r="D144" s="896"/>
      <c r="E144" s="897"/>
      <c r="F144" s="478">
        <v>0</v>
      </c>
      <c r="G144" s="892" t="str">
        <f t="shared" si="0"/>
        <v/>
      </c>
      <c r="H144" s="893"/>
      <c r="I144" s="483">
        <f t="shared" si="1"/>
        <v>0</v>
      </c>
    </row>
    <row r="145" spans="1:9" ht="15" customHeight="1" x14ac:dyDescent="0.2">
      <c r="C145" s="889" t="s">
        <v>870</v>
      </c>
      <c r="D145" s="896"/>
      <c r="E145" s="897"/>
      <c r="F145" s="478">
        <v>0</v>
      </c>
      <c r="G145" s="892" t="str">
        <f t="shared" si="0"/>
        <v/>
      </c>
      <c r="H145" s="893"/>
      <c r="I145" s="483">
        <f t="shared" si="1"/>
        <v>0</v>
      </c>
    </row>
    <row r="146" spans="1:9" ht="15" customHeight="1" x14ac:dyDescent="0.2">
      <c r="C146" s="889" t="s">
        <v>871</v>
      </c>
      <c r="D146" s="896"/>
      <c r="E146" s="897"/>
      <c r="F146" s="478">
        <v>0</v>
      </c>
      <c r="G146" s="892" t="str">
        <f t="shared" si="0"/>
        <v/>
      </c>
      <c r="H146" s="893"/>
      <c r="I146" s="483">
        <f t="shared" si="1"/>
        <v>0</v>
      </c>
    </row>
    <row r="147" spans="1:9" ht="15" customHeight="1" x14ac:dyDescent="0.2">
      <c r="C147" s="889" t="s">
        <v>872</v>
      </c>
      <c r="D147" s="896"/>
      <c r="E147" s="897"/>
      <c r="F147" s="478">
        <v>0</v>
      </c>
      <c r="G147" s="892" t="str">
        <f t="shared" si="0"/>
        <v/>
      </c>
      <c r="H147" s="893"/>
      <c r="I147" s="483">
        <f t="shared" si="1"/>
        <v>0</v>
      </c>
    </row>
    <row r="148" spans="1:9" ht="15" customHeight="1" x14ac:dyDescent="0.2">
      <c r="B148" s="469"/>
      <c r="C148" s="469"/>
      <c r="D148" s="469"/>
      <c r="E148" s="469"/>
      <c r="F148" s="989">
        <f>SUM(F138:F147)</f>
        <v>0</v>
      </c>
      <c r="G148" s="894"/>
      <c r="H148" s="895"/>
      <c r="I148" s="509"/>
    </row>
    <row r="149" spans="1:9" ht="36" customHeight="1" x14ac:dyDescent="0.2">
      <c r="A149" s="546" t="s">
        <v>873</v>
      </c>
      <c r="B149" s="1599" t="s">
        <v>1104</v>
      </c>
      <c r="C149" s="1599"/>
      <c r="D149" s="1599"/>
      <c r="E149" s="1599"/>
      <c r="F149" s="469"/>
      <c r="G149" s="887" t="s">
        <v>862</v>
      </c>
      <c r="H149" s="686"/>
      <c r="I149" s="414"/>
    </row>
    <row r="150" spans="1:9" ht="15" customHeight="1" x14ac:dyDescent="0.2">
      <c r="B150" s="469"/>
      <c r="C150" s="1619" t="s">
        <v>860</v>
      </c>
      <c r="D150" s="1619"/>
      <c r="E150" s="1619"/>
      <c r="F150" s="476" t="s">
        <v>909</v>
      </c>
      <c r="G150" s="643"/>
      <c r="H150" s="888"/>
      <c r="I150" s="414"/>
    </row>
    <row r="151" spans="1:9" ht="15" customHeight="1" x14ac:dyDescent="0.2">
      <c r="C151" s="889" t="s">
        <v>874</v>
      </c>
      <c r="D151" s="890"/>
      <c r="E151" s="891"/>
      <c r="F151" s="478">
        <v>0</v>
      </c>
      <c r="G151" s="892" t="str">
        <f t="shared" ref="G151:G159" si="2">IF(F151="","RISPOSTA OBBLIGATORIA","")</f>
        <v/>
      </c>
      <c r="H151" s="893"/>
      <c r="I151" s="483">
        <f>F151</f>
        <v>0</v>
      </c>
    </row>
    <row r="152" spans="1:9" ht="15" customHeight="1" x14ac:dyDescent="0.2">
      <c r="C152" s="889" t="s">
        <v>875</v>
      </c>
      <c r="D152" s="896"/>
      <c r="E152" s="897"/>
      <c r="F152" s="478">
        <v>0</v>
      </c>
      <c r="G152" s="892" t="str">
        <f t="shared" si="2"/>
        <v/>
      </c>
      <c r="H152" s="893"/>
      <c r="I152" s="483">
        <f t="shared" ref="I152:I159" si="3">F152</f>
        <v>0</v>
      </c>
    </row>
    <row r="153" spans="1:9" ht="15" customHeight="1" x14ac:dyDescent="0.2">
      <c r="C153" s="889" t="s">
        <v>876</v>
      </c>
      <c r="D153" s="896"/>
      <c r="E153" s="897"/>
      <c r="F153" s="478">
        <v>0</v>
      </c>
      <c r="G153" s="892" t="str">
        <f t="shared" si="2"/>
        <v/>
      </c>
      <c r="H153" s="893"/>
      <c r="I153" s="483">
        <f t="shared" si="3"/>
        <v>0</v>
      </c>
    </row>
    <row r="154" spans="1:9" ht="15" customHeight="1" x14ac:dyDescent="0.2">
      <c r="C154" s="889" t="s">
        <v>877</v>
      </c>
      <c r="D154" s="896"/>
      <c r="E154" s="897"/>
      <c r="F154" s="478">
        <v>0</v>
      </c>
      <c r="G154" s="892" t="str">
        <f t="shared" si="2"/>
        <v/>
      </c>
      <c r="H154" s="893"/>
      <c r="I154" s="483">
        <f t="shared" si="3"/>
        <v>0</v>
      </c>
    </row>
    <row r="155" spans="1:9" ht="15" customHeight="1" x14ac:dyDescent="0.2">
      <c r="C155" s="889" t="s">
        <v>878</v>
      </c>
      <c r="D155" s="896"/>
      <c r="E155" s="897"/>
      <c r="F155" s="478">
        <v>0</v>
      </c>
      <c r="G155" s="892" t="str">
        <f t="shared" si="2"/>
        <v/>
      </c>
      <c r="H155" s="893"/>
      <c r="I155" s="483">
        <f t="shared" si="3"/>
        <v>0</v>
      </c>
    </row>
    <row r="156" spans="1:9" ht="15" customHeight="1" x14ac:dyDescent="0.2">
      <c r="C156" s="889" t="s">
        <v>879</v>
      </c>
      <c r="D156" s="896"/>
      <c r="E156" s="897"/>
      <c r="F156" s="478">
        <v>0</v>
      </c>
      <c r="G156" s="892" t="str">
        <f t="shared" si="2"/>
        <v/>
      </c>
      <c r="H156" s="893"/>
      <c r="I156" s="483">
        <f t="shared" si="3"/>
        <v>0</v>
      </c>
    </row>
    <row r="157" spans="1:9" ht="15" customHeight="1" x14ac:dyDescent="0.2">
      <c r="C157" s="889" t="s">
        <v>880</v>
      </c>
      <c r="D157" s="896"/>
      <c r="E157" s="897"/>
      <c r="F157" s="478">
        <v>0</v>
      </c>
      <c r="G157" s="892" t="str">
        <f t="shared" si="2"/>
        <v/>
      </c>
      <c r="H157" s="893"/>
      <c r="I157" s="483">
        <f t="shared" si="3"/>
        <v>0</v>
      </c>
    </row>
    <row r="158" spans="1:9" ht="15" customHeight="1" x14ac:dyDescent="0.2">
      <c r="C158" s="889" t="s">
        <v>881</v>
      </c>
      <c r="D158" s="896"/>
      <c r="E158" s="897"/>
      <c r="F158" s="478">
        <v>0</v>
      </c>
      <c r="G158" s="892" t="str">
        <f t="shared" si="2"/>
        <v/>
      </c>
      <c r="H158" s="893"/>
      <c r="I158" s="483">
        <f t="shared" si="3"/>
        <v>0</v>
      </c>
    </row>
    <row r="159" spans="1:9" ht="15" customHeight="1" x14ac:dyDescent="0.2">
      <c r="C159" s="889" t="s">
        <v>882</v>
      </c>
      <c r="D159" s="896"/>
      <c r="E159" s="897"/>
      <c r="F159" s="478">
        <v>0</v>
      </c>
      <c r="G159" s="892" t="str">
        <f t="shared" si="2"/>
        <v/>
      </c>
      <c r="H159" s="893"/>
      <c r="I159" s="483">
        <f t="shared" si="3"/>
        <v>0</v>
      </c>
    </row>
    <row r="160" spans="1:9" ht="15" customHeight="1" x14ac:dyDescent="0.2">
      <c r="B160" s="469"/>
      <c r="C160" s="469"/>
      <c r="D160" s="469"/>
      <c r="E160" s="469"/>
      <c r="F160" s="469"/>
      <c r="G160" s="469"/>
      <c r="H160" s="686"/>
      <c r="I160" s="414"/>
    </row>
    <row r="161" spans="1:10" ht="15" customHeight="1" x14ac:dyDescent="0.2">
      <c r="A161" s="546" t="s">
        <v>883</v>
      </c>
      <c r="B161" s="1599" t="s">
        <v>863</v>
      </c>
      <c r="C161" s="1599"/>
      <c r="D161" s="1599"/>
      <c r="E161" s="1599"/>
      <c r="F161" s="476" t="s">
        <v>272</v>
      </c>
      <c r="G161" s="476" t="s">
        <v>273</v>
      </c>
      <c r="H161" s="686"/>
    </row>
    <row r="162" spans="1:10" ht="21" customHeight="1" x14ac:dyDescent="0.2">
      <c r="B162" s="469"/>
      <c r="C162" s="1620" t="s">
        <v>884</v>
      </c>
      <c r="D162" s="1620"/>
      <c r="E162" s="1620"/>
      <c r="F162" s="451"/>
      <c r="G162" s="451"/>
      <c r="H162" s="898" t="str">
        <f>IF(I162=0,"RISPOSTA OBBLIGATORIA","")</f>
        <v>RISPOSTA OBBLIGATORIA</v>
      </c>
      <c r="I162" s="508">
        <v>0</v>
      </c>
      <c r="J162" s="505" t="str">
        <f>IF(I162=1,"VERO",IF(I162=2,"FALSO",""))</f>
        <v/>
      </c>
    </row>
    <row r="163" spans="1:10" ht="21" customHeight="1" x14ac:dyDescent="0.2">
      <c r="B163" s="469"/>
      <c r="C163" s="1620" t="s">
        <v>885</v>
      </c>
      <c r="D163" s="1620"/>
      <c r="E163" s="1620"/>
      <c r="F163" s="451"/>
      <c r="G163" s="451"/>
      <c r="H163" s="898" t="str">
        <f>IF(I163=0,"RISPOSTA OBBLIGATORIA","")</f>
        <v>RISPOSTA OBBLIGATORIA</v>
      </c>
      <c r="I163" s="508">
        <v>0</v>
      </c>
      <c r="J163" s="505" t="str">
        <f>IF(I163=1,"VERO",IF(I163=2,"FALSO",""))</f>
        <v/>
      </c>
    </row>
    <row r="164" spans="1:10" ht="21" customHeight="1" x14ac:dyDescent="0.2">
      <c r="B164" s="469"/>
      <c r="C164" s="1620" t="s">
        <v>886</v>
      </c>
      <c r="D164" s="1620"/>
      <c r="E164" s="1620"/>
      <c r="F164" s="451"/>
      <c r="G164" s="451"/>
      <c r="H164" s="898" t="str">
        <f>IF(I164=0,"RISPOSTA OBBLIGATORIA","")</f>
        <v>RISPOSTA OBBLIGATORIA</v>
      </c>
      <c r="I164" s="508">
        <v>0</v>
      </c>
      <c r="J164" s="505" t="str">
        <f>IF(I164=1,"VERO",IF(I164=2,"FALSO",""))</f>
        <v/>
      </c>
    </row>
    <row r="165" spans="1:10" ht="21" customHeight="1" x14ac:dyDescent="0.2">
      <c r="B165" s="469"/>
      <c r="C165" s="1620" t="s">
        <v>887</v>
      </c>
      <c r="D165" s="1620"/>
      <c r="E165" s="1620"/>
      <c r="F165" s="451"/>
      <c r="G165" s="451"/>
      <c r="H165" s="898" t="str">
        <f>IF(I165=0,"RISPOSTA OBBLIGATORIA","")</f>
        <v>RISPOSTA OBBLIGATORIA</v>
      </c>
      <c r="I165" s="508">
        <v>0</v>
      </c>
      <c r="J165" s="505" t="str">
        <f>IF(I165=1,"VERO",IF(I165=2,"FALSO",""))</f>
        <v/>
      </c>
    </row>
    <row r="166" spans="1:10" ht="23.1" customHeight="1" x14ac:dyDescent="0.2">
      <c r="B166" s="469"/>
      <c r="C166" s="1620" t="s">
        <v>888</v>
      </c>
      <c r="D166" s="1620"/>
      <c r="E166" s="1620"/>
      <c r="F166" s="451"/>
      <c r="G166" s="451"/>
      <c r="H166" s="898" t="str">
        <f>IF(I166=0,"RISPOSTA OBBLIGATORIA","")</f>
        <v>RISPOSTA OBBLIGATORIA</v>
      </c>
      <c r="I166" s="508">
        <v>0</v>
      </c>
      <c r="J166" s="505" t="str">
        <f>IF(I166=1,"VERO",IF(I166=2,"FALSO",""))</f>
        <v/>
      </c>
    </row>
    <row r="167" spans="1:10" ht="15" customHeight="1" x14ac:dyDescent="0.2">
      <c r="B167" s="469"/>
      <c r="C167" s="469"/>
      <c r="D167" s="469"/>
      <c r="E167" s="469"/>
      <c r="F167" s="469"/>
      <c r="G167" s="469"/>
      <c r="H167" s="686"/>
      <c r="I167" s="475"/>
    </row>
    <row r="168" spans="1:10" ht="15" customHeight="1" x14ac:dyDescent="0.2">
      <c r="A168" s="505"/>
      <c r="B168" s="505"/>
      <c r="C168" s="505"/>
      <c r="D168" s="505"/>
      <c r="E168" s="505"/>
      <c r="F168" s="476" t="s">
        <v>410</v>
      </c>
      <c r="G168" s="469"/>
      <c r="H168" s="686"/>
      <c r="I168" s="475"/>
    </row>
    <row r="169" spans="1:10" ht="35.85" customHeight="1" x14ac:dyDescent="0.2">
      <c r="A169" s="979" t="s">
        <v>1081</v>
      </c>
      <c r="B169" s="1599" t="s">
        <v>1082</v>
      </c>
      <c r="C169" s="1599"/>
      <c r="D169" s="1599"/>
      <c r="E169" s="1616"/>
      <c r="F169" s="478">
        <v>0</v>
      </c>
      <c r="G169" s="469"/>
      <c r="H169" s="686"/>
      <c r="I169" s="311">
        <f>F169</f>
        <v>0</v>
      </c>
    </row>
    <row r="170" spans="1:10" ht="15" customHeight="1" x14ac:dyDescent="0.2">
      <c r="A170" s="584"/>
      <c r="B170" s="469"/>
      <c r="C170" s="469"/>
      <c r="D170" s="469"/>
      <c r="E170" s="469"/>
      <c r="F170" s="469"/>
      <c r="G170" s="469"/>
      <c r="H170" s="686"/>
      <c r="I170" s="475"/>
    </row>
    <row r="171" spans="1:10" ht="15" customHeight="1" x14ac:dyDescent="0.2">
      <c r="A171" s="965"/>
      <c r="B171" s="505"/>
      <c r="C171" s="505"/>
      <c r="D171" s="505"/>
      <c r="E171" s="505"/>
      <c r="F171" s="476" t="s">
        <v>1083</v>
      </c>
      <c r="G171" s="476" t="s">
        <v>1084</v>
      </c>
      <c r="H171" s="686"/>
      <c r="I171" s="475"/>
    </row>
    <row r="172" spans="1:10" ht="36.6" customHeight="1" x14ac:dyDescent="0.2">
      <c r="A172" s="979" t="s">
        <v>1085</v>
      </c>
      <c r="B172" s="1599" t="s">
        <v>1086</v>
      </c>
      <c r="C172" s="1599"/>
      <c r="D172" s="1599"/>
      <c r="E172" s="1599"/>
      <c r="F172" s="451"/>
      <c r="G172" s="451"/>
      <c r="H172" s="976" t="str">
        <f>IF(I172=0,"RISPOSTA OBBLIGATORIA","")</f>
        <v>RISPOSTA OBBLIGATORIA</v>
      </c>
      <c r="I172" s="475">
        <v>0</v>
      </c>
      <c r="J172" s="505" t="str">
        <f>IF(I172=1,"VERO",IF(I172=2,"FALSO",""))</f>
        <v/>
      </c>
    </row>
    <row r="173" spans="1:10" ht="15" customHeight="1" x14ac:dyDescent="0.2">
      <c r="B173" s="469"/>
      <c r="C173" s="469"/>
      <c r="D173" s="469"/>
      <c r="E173" s="469"/>
      <c r="F173" s="469"/>
      <c r="G173" s="469"/>
      <c r="H173" s="686"/>
      <c r="I173" s="414"/>
    </row>
    <row r="174" spans="1:10" ht="27.75" customHeight="1" x14ac:dyDescent="0.2">
      <c r="A174" s="546" t="s">
        <v>1087</v>
      </c>
      <c r="B174" s="1599" t="s">
        <v>1088</v>
      </c>
      <c r="C174" s="1599"/>
      <c r="D174" s="1599"/>
      <c r="E174" s="1599"/>
      <c r="F174" s="505"/>
      <c r="G174" s="469"/>
      <c r="H174" s="686"/>
      <c r="I174" s="414"/>
    </row>
    <row r="175" spans="1:10" ht="15" customHeight="1" x14ac:dyDescent="0.2">
      <c r="B175" s="957"/>
      <c r="C175" s="957"/>
      <c r="D175" s="957"/>
      <c r="E175" s="957"/>
      <c r="F175" s="476" t="s">
        <v>410</v>
      </c>
      <c r="G175" s="469"/>
      <c r="H175" s="686"/>
      <c r="I175" s="414"/>
    </row>
    <row r="176" spans="1:10" ht="20.85" customHeight="1" x14ac:dyDescent="0.2">
      <c r="B176" s="505"/>
      <c r="C176" s="1620" t="s">
        <v>1089</v>
      </c>
      <c r="D176" s="1620"/>
      <c r="E176" s="1620"/>
      <c r="F176" s="478">
        <v>0</v>
      </c>
      <c r="G176" s="469"/>
      <c r="H176" s="686"/>
      <c r="I176" s="483">
        <f>F176</f>
        <v>0</v>
      </c>
    </row>
    <row r="177" spans="1:9" ht="20.85" customHeight="1" x14ac:dyDescent="0.2">
      <c r="B177" s="505"/>
      <c r="C177" s="1620" t="s">
        <v>1212</v>
      </c>
      <c r="D177" s="1620"/>
      <c r="E177" s="1620"/>
      <c r="F177" s="478">
        <v>0</v>
      </c>
      <c r="G177" s="469"/>
      <c r="H177" s="686"/>
      <c r="I177" s="483">
        <f>F177</f>
        <v>0</v>
      </c>
    </row>
    <row r="178" spans="1:9" ht="20.85" customHeight="1" x14ac:dyDescent="0.2">
      <c r="B178" s="505"/>
      <c r="C178" s="1620" t="s">
        <v>1213</v>
      </c>
      <c r="D178" s="1620"/>
      <c r="E178" s="1620"/>
      <c r="F178" s="478">
        <v>0</v>
      </c>
      <c r="G178" s="469"/>
      <c r="H178" s="686"/>
      <c r="I178" s="483">
        <f>F178</f>
        <v>0</v>
      </c>
    </row>
    <row r="179" spans="1:9" ht="15" customHeight="1" x14ac:dyDescent="0.2">
      <c r="B179" s="469"/>
      <c r="C179" s="469"/>
      <c r="D179" s="469"/>
      <c r="E179" s="469"/>
      <c r="F179" s="469"/>
      <c r="G179" s="469"/>
      <c r="H179" s="686"/>
      <c r="I179" s="414"/>
    </row>
    <row r="180" spans="1:9" ht="27.75" customHeight="1" x14ac:dyDescent="0.2">
      <c r="A180" s="546" t="s">
        <v>1090</v>
      </c>
      <c r="B180" s="1599" t="s">
        <v>1091</v>
      </c>
      <c r="C180" s="1599"/>
      <c r="D180" s="1599"/>
      <c r="E180" s="1599"/>
      <c r="F180" s="1599"/>
      <c r="G180" s="469"/>
      <c r="H180" s="686"/>
      <c r="I180" s="414"/>
    </row>
    <row r="181" spans="1:9" ht="15" customHeight="1" x14ac:dyDescent="0.2">
      <c r="B181" s="505"/>
      <c r="C181" s="505"/>
      <c r="D181" s="505"/>
      <c r="E181" s="469"/>
      <c r="F181" s="476" t="s">
        <v>410</v>
      </c>
      <c r="G181" s="469"/>
      <c r="H181" s="686"/>
      <c r="I181" s="414"/>
    </row>
    <row r="182" spans="1:9" ht="20.85" customHeight="1" x14ac:dyDescent="0.2">
      <c r="B182" s="505"/>
      <c r="C182" s="1620" t="s">
        <v>1223</v>
      </c>
      <c r="D182" s="1620"/>
      <c r="E182" s="1620"/>
      <c r="F182" s="478">
        <v>0</v>
      </c>
      <c r="G182" s="469"/>
      <c r="H182" s="686"/>
      <c r="I182" s="483">
        <f>F182</f>
        <v>0</v>
      </c>
    </row>
    <row r="183" spans="1:9" ht="20.85" customHeight="1" x14ac:dyDescent="0.2">
      <c r="B183" s="505"/>
      <c r="C183" s="1620" t="s">
        <v>1224</v>
      </c>
      <c r="D183" s="1620"/>
      <c r="E183" s="1620"/>
      <c r="F183" s="478">
        <v>0</v>
      </c>
      <c r="G183" s="469"/>
      <c r="H183" s="686"/>
      <c r="I183" s="483">
        <f>F183</f>
        <v>0</v>
      </c>
    </row>
    <row r="184" spans="1:9" ht="20.85" customHeight="1" x14ac:dyDescent="0.2">
      <c r="B184" s="469"/>
      <c r="C184" s="1620" t="s">
        <v>1225</v>
      </c>
      <c r="D184" s="1620"/>
      <c r="E184" s="1620"/>
      <c r="F184" s="478">
        <v>0</v>
      </c>
      <c r="G184" s="469"/>
      <c r="H184" s="686"/>
      <c r="I184" s="483">
        <f>F184</f>
        <v>0</v>
      </c>
    </row>
    <row r="185" spans="1:9" ht="15" customHeight="1" x14ac:dyDescent="0.2">
      <c r="B185" s="469"/>
      <c r="C185" s="505"/>
      <c r="D185" s="505"/>
      <c r="E185" s="505"/>
      <c r="F185" s="469"/>
      <c r="G185" s="469"/>
      <c r="H185" s="686"/>
      <c r="I185" s="414"/>
    </row>
    <row r="186" spans="1:9" ht="27.75" customHeight="1" x14ac:dyDescent="0.2">
      <c r="A186" s="546" t="s">
        <v>1093</v>
      </c>
      <c r="B186" s="1599" t="s">
        <v>1094</v>
      </c>
      <c r="C186" s="1599"/>
      <c r="D186" s="1599"/>
      <c r="E186" s="1599"/>
      <c r="F186" s="469"/>
      <c r="G186" s="469"/>
      <c r="H186" s="686"/>
      <c r="I186" s="414"/>
    </row>
    <row r="187" spans="1:9" ht="15" customHeight="1" x14ac:dyDescent="0.2">
      <c r="B187" s="505"/>
      <c r="C187" s="505"/>
      <c r="D187" s="505"/>
      <c r="E187" s="505"/>
      <c r="F187" s="476" t="s">
        <v>410</v>
      </c>
      <c r="G187" s="469"/>
      <c r="H187" s="686"/>
      <c r="I187" s="414"/>
    </row>
    <row r="188" spans="1:9" ht="20.85" customHeight="1" x14ac:dyDescent="0.2">
      <c r="B188" s="505"/>
      <c r="C188" s="1620" t="s">
        <v>1218</v>
      </c>
      <c r="D188" s="1620"/>
      <c r="E188" s="1620"/>
      <c r="F188" s="478">
        <v>0</v>
      </c>
      <c r="G188" s="469"/>
      <c r="H188" s="686"/>
      <c r="I188" s="483">
        <f>F188</f>
        <v>0</v>
      </c>
    </row>
    <row r="189" spans="1:9" ht="20.85" customHeight="1" x14ac:dyDescent="0.2">
      <c r="B189" s="505"/>
      <c r="C189" s="1620" t="s">
        <v>1219</v>
      </c>
      <c r="D189" s="1620"/>
      <c r="E189" s="1620"/>
      <c r="F189" s="478">
        <v>0</v>
      </c>
      <c r="G189" s="469"/>
      <c r="H189" s="686"/>
      <c r="I189" s="483">
        <f>F189</f>
        <v>0</v>
      </c>
    </row>
    <row r="190" spans="1:9" ht="20.85" customHeight="1" x14ac:dyDescent="0.2">
      <c r="B190" s="1621" t="s">
        <v>1095</v>
      </c>
      <c r="C190" s="1621"/>
      <c r="D190" s="1621"/>
      <c r="E190" s="505"/>
      <c r="F190" s="505"/>
      <c r="G190" s="505"/>
      <c r="H190" s="686"/>
      <c r="I190" s="432"/>
    </row>
    <row r="191" spans="1:9" ht="20.85" customHeight="1" x14ac:dyDescent="0.2">
      <c r="B191" s="505"/>
      <c r="C191" s="1620" t="s">
        <v>1220</v>
      </c>
      <c r="D191" s="1620"/>
      <c r="E191" s="1620"/>
      <c r="F191" s="478">
        <v>0</v>
      </c>
      <c r="G191" s="469"/>
      <c r="H191" s="1634" t="str">
        <f>IF(F191+F192+F193=F188+F189," ","ATTENZIONE!
Il totale delle persone indicate nelle domande 111, 112 e 113 DEVE essere uguale al totale delle persone indicate nelle domande 109 e 110")</f>
        <v xml:space="preserve"> </v>
      </c>
      <c r="I191" s="483">
        <f>F191</f>
        <v>0</v>
      </c>
    </row>
    <row r="192" spans="1:9" ht="20.85" customHeight="1" x14ac:dyDescent="0.2">
      <c r="B192" s="505"/>
      <c r="C192" s="1620" t="s">
        <v>1221</v>
      </c>
      <c r="D192" s="1620"/>
      <c r="E192" s="1620"/>
      <c r="F192" s="478">
        <v>0</v>
      </c>
      <c r="G192" s="469"/>
      <c r="H192" s="1634"/>
      <c r="I192" s="483">
        <f>F192</f>
        <v>0</v>
      </c>
    </row>
    <row r="193" spans="1:10" ht="20.85" customHeight="1" x14ac:dyDescent="0.2">
      <c r="B193" s="469"/>
      <c r="C193" s="1620" t="s">
        <v>1222</v>
      </c>
      <c r="D193" s="1620"/>
      <c r="E193" s="1620"/>
      <c r="F193" s="478">
        <v>0</v>
      </c>
      <c r="G193" s="469"/>
      <c r="H193" s="1634"/>
      <c r="I193" s="483">
        <f>F193</f>
        <v>0</v>
      </c>
    </row>
    <row r="194" spans="1:10" ht="15" customHeight="1" x14ac:dyDescent="0.2">
      <c r="B194" s="469"/>
      <c r="C194" s="469"/>
      <c r="D194" s="469"/>
      <c r="E194" s="469"/>
      <c r="F194" s="469"/>
      <c r="G194" s="469"/>
      <c r="H194" s="686"/>
      <c r="I194" s="414"/>
    </row>
    <row r="195" spans="1:10" ht="15" customHeight="1" x14ac:dyDescent="0.2">
      <c r="B195" s="469"/>
      <c r="C195" s="469"/>
      <c r="D195" s="469"/>
      <c r="E195" s="469"/>
      <c r="F195" s="476" t="s">
        <v>410</v>
      </c>
      <c r="G195" s="469"/>
      <c r="H195" s="686"/>
      <c r="I195" s="414"/>
    </row>
    <row r="196" spans="1:10" ht="44.85" customHeight="1" x14ac:dyDescent="0.2">
      <c r="A196" s="546" t="s">
        <v>1099</v>
      </c>
      <c r="B196" s="1599" t="s">
        <v>1100</v>
      </c>
      <c r="C196" s="1599"/>
      <c r="D196" s="1599"/>
      <c r="E196" s="1616"/>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10" ht="15" customHeight="1" x14ac:dyDescent="0.2">
      <c r="B197" s="469"/>
      <c r="C197" s="469"/>
      <c r="D197" s="469"/>
      <c r="E197" s="469"/>
      <c r="F197" s="469"/>
      <c r="G197" s="469"/>
      <c r="H197" s="686"/>
      <c r="I197" s="432"/>
    </row>
    <row r="198" spans="1:10" ht="44.85" customHeight="1" x14ac:dyDescent="0.2">
      <c r="A198" s="546" t="s">
        <v>1101</v>
      </c>
      <c r="B198" s="1599" t="s">
        <v>1102</v>
      </c>
      <c r="C198" s="1599"/>
      <c r="D198" s="1599"/>
      <c r="E198" s="1599"/>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10" ht="15" customHeight="1" x14ac:dyDescent="0.2">
      <c r="B199" s="469"/>
      <c r="C199" s="469"/>
      <c r="D199" s="469"/>
      <c r="E199" s="469"/>
      <c r="F199" s="469"/>
      <c r="G199" s="469"/>
      <c r="H199" s="686"/>
      <c r="I199" s="414"/>
    </row>
    <row r="200" spans="1:10" ht="15" customHeight="1" x14ac:dyDescent="0.2">
      <c r="B200" s="469"/>
      <c r="C200" s="469"/>
      <c r="D200" s="469"/>
      <c r="E200" s="469"/>
      <c r="F200" s="469"/>
      <c r="G200" s="469"/>
      <c r="H200" s="686"/>
      <c r="I200" s="414"/>
    </row>
    <row r="201" spans="1:10" s="965" customFormat="1" ht="15" hidden="1" customHeight="1" x14ac:dyDescent="0.2">
      <c r="A201" s="584"/>
      <c r="B201" s="1631" t="s">
        <v>412</v>
      </c>
      <c r="C201" s="1632"/>
      <c r="D201" s="1633"/>
      <c r="E201" s="980"/>
      <c r="F201" s="1622" t="str">
        <f>IF(E201:E250=0,"RISPOSTA OBBLIGATORIA","")</f>
        <v>RISPOSTA OBBLIGATORIA</v>
      </c>
      <c r="G201" s="1623"/>
      <c r="H201" s="1624"/>
      <c r="I201" s="974"/>
    </row>
    <row r="202" spans="1:10" s="965" customFormat="1" ht="15" hidden="1" customHeight="1" x14ac:dyDescent="0.2">
      <c r="A202" s="584"/>
      <c r="B202" s="1632"/>
      <c r="C202" s="1632"/>
      <c r="D202" s="1633"/>
      <c r="E202" s="981"/>
      <c r="F202" s="1625"/>
      <c r="G202" s="1626"/>
      <c r="H202" s="1627"/>
      <c r="I202" s="982"/>
    </row>
    <row r="203" spans="1:10" s="965" customFormat="1" ht="15" hidden="1" customHeight="1" x14ac:dyDescent="0.2">
      <c r="A203" s="983"/>
      <c r="B203" s="1632"/>
      <c r="C203" s="1632"/>
      <c r="D203" s="1633"/>
      <c r="E203" s="981"/>
      <c r="F203" s="1625"/>
      <c r="G203" s="1626"/>
      <c r="H203" s="1627"/>
      <c r="I203" s="982"/>
    </row>
    <row r="204" spans="1:10" s="965" customFormat="1" ht="15" hidden="1" customHeight="1" x14ac:dyDescent="0.2">
      <c r="A204" s="983"/>
      <c r="B204" s="1632"/>
      <c r="C204" s="1632"/>
      <c r="D204" s="1633"/>
      <c r="E204" s="981"/>
      <c r="F204" s="1625"/>
      <c r="G204" s="1626"/>
      <c r="H204" s="1627"/>
      <c r="I204" s="982"/>
    </row>
    <row r="205" spans="1:10" s="965" customFormat="1" ht="15" hidden="1" customHeight="1" x14ac:dyDescent="0.2">
      <c r="A205" s="983"/>
      <c r="B205" s="1632"/>
      <c r="C205" s="1632"/>
      <c r="D205" s="1633"/>
      <c r="E205" s="981"/>
      <c r="F205" s="1625"/>
      <c r="G205" s="1626"/>
      <c r="H205" s="1627"/>
      <c r="I205" s="982"/>
    </row>
    <row r="206" spans="1:10" s="965" customFormat="1" ht="15" hidden="1" customHeight="1" x14ac:dyDescent="0.2">
      <c r="A206" s="983"/>
      <c r="B206" s="1632"/>
      <c r="C206" s="1632"/>
      <c r="D206" s="1633"/>
      <c r="E206" s="981"/>
      <c r="F206" s="1625"/>
      <c r="G206" s="1626"/>
      <c r="H206" s="1627"/>
      <c r="I206" s="982"/>
    </row>
    <row r="207" spans="1:10" s="965" customFormat="1" ht="15" hidden="1" customHeight="1" x14ac:dyDescent="0.2">
      <c r="A207" s="983"/>
      <c r="B207" s="1632"/>
      <c r="C207" s="1632"/>
      <c r="D207" s="1633"/>
      <c r="E207" s="981"/>
      <c r="F207" s="1625"/>
      <c r="G207" s="1626"/>
      <c r="H207" s="1627"/>
      <c r="I207" s="982"/>
    </row>
    <row r="208" spans="1:10" s="985" customFormat="1" ht="15" hidden="1" customHeight="1" x14ac:dyDescent="0.2">
      <c r="A208" s="983"/>
      <c r="B208" s="1632"/>
      <c r="C208" s="1632"/>
      <c r="D208" s="1633"/>
      <c r="E208" s="981"/>
      <c r="F208" s="1625"/>
      <c r="G208" s="1626"/>
      <c r="H208" s="1627"/>
      <c r="I208" s="984"/>
      <c r="J208" s="965"/>
    </row>
    <row r="209" spans="1:9" s="965" customFormat="1" ht="15" hidden="1" customHeight="1" x14ac:dyDescent="0.2">
      <c r="A209" s="983"/>
      <c r="B209" s="1632"/>
      <c r="C209" s="1632"/>
      <c r="D209" s="1633"/>
      <c r="E209" s="981"/>
      <c r="F209" s="1625"/>
      <c r="G209" s="1626"/>
      <c r="H209" s="1627"/>
      <c r="I209" s="982"/>
    </row>
    <row r="210" spans="1:9" s="965" customFormat="1" ht="15" hidden="1" customHeight="1" x14ac:dyDescent="0.2">
      <c r="A210" s="983"/>
      <c r="B210" s="1632"/>
      <c r="C210" s="1632"/>
      <c r="D210" s="1633"/>
      <c r="E210" s="981"/>
      <c r="F210" s="1625"/>
      <c r="G210" s="1626"/>
      <c r="H210" s="1627"/>
      <c r="I210" s="982"/>
    </row>
    <row r="211" spans="1:9" s="965" customFormat="1" ht="15" hidden="1" customHeight="1" x14ac:dyDescent="0.2">
      <c r="A211" s="584"/>
      <c r="B211" s="1629"/>
      <c r="C211" s="1629"/>
      <c r="D211" s="1630"/>
      <c r="E211" s="981"/>
      <c r="F211" s="1628"/>
      <c r="G211" s="1629"/>
      <c r="H211" s="1630"/>
      <c r="I211" s="974"/>
    </row>
    <row r="212" spans="1:9" s="965" customFormat="1" ht="15" hidden="1" customHeight="1" x14ac:dyDescent="0.2">
      <c r="A212" s="584"/>
      <c r="B212" s="1629"/>
      <c r="C212" s="1629"/>
      <c r="D212" s="1630"/>
      <c r="E212" s="981"/>
      <c r="F212" s="1628"/>
      <c r="G212" s="1629"/>
      <c r="H212" s="1630"/>
      <c r="I212" s="974"/>
    </row>
    <row r="213" spans="1:9" s="965" customFormat="1" ht="15" hidden="1" customHeight="1" x14ac:dyDescent="0.2">
      <c r="A213" s="584"/>
      <c r="B213" s="1629"/>
      <c r="C213" s="1629"/>
      <c r="D213" s="1630"/>
      <c r="E213" s="981"/>
      <c r="F213" s="1628"/>
      <c r="G213" s="1629"/>
      <c r="H213" s="1630"/>
      <c r="I213" s="974"/>
    </row>
    <row r="214" spans="1:9" s="965" customFormat="1" ht="15" hidden="1" customHeight="1" x14ac:dyDescent="0.2">
      <c r="A214" s="584"/>
      <c r="B214" s="1629"/>
      <c r="C214" s="1629"/>
      <c r="D214" s="1630"/>
      <c r="E214" s="981"/>
      <c r="F214" s="1628"/>
      <c r="G214" s="1629"/>
      <c r="H214" s="1630"/>
      <c r="I214" s="974"/>
    </row>
    <row r="215" spans="1:9" s="965" customFormat="1" ht="15" hidden="1" customHeight="1" x14ac:dyDescent="0.2">
      <c r="A215" s="584"/>
      <c r="B215" s="1629"/>
      <c r="C215" s="1629"/>
      <c r="D215" s="1630"/>
      <c r="E215" s="981"/>
      <c r="F215" s="1628"/>
      <c r="G215" s="1629"/>
      <c r="H215" s="1630"/>
      <c r="I215" s="974"/>
    </row>
    <row r="216" spans="1:9" s="965" customFormat="1" ht="15" hidden="1" customHeight="1" x14ac:dyDescent="0.2">
      <c r="A216" s="584"/>
      <c r="B216" s="1629"/>
      <c r="C216" s="1629"/>
      <c r="D216" s="1630"/>
      <c r="E216" s="981"/>
      <c r="F216" s="1628"/>
      <c r="G216" s="1629"/>
      <c r="H216" s="1630"/>
      <c r="I216" s="974"/>
    </row>
    <row r="217" spans="1:9" s="965" customFormat="1" ht="15" hidden="1" customHeight="1" x14ac:dyDescent="0.2">
      <c r="A217" s="584"/>
      <c r="B217" s="1629"/>
      <c r="C217" s="1629"/>
      <c r="D217" s="1630"/>
      <c r="E217" s="981"/>
      <c r="F217" s="1628"/>
      <c r="G217" s="1629"/>
      <c r="H217" s="1630"/>
      <c r="I217" s="974"/>
    </row>
    <row r="218" spans="1:9" s="965" customFormat="1" ht="15" hidden="1" customHeight="1" x14ac:dyDescent="0.2">
      <c r="A218" s="584"/>
      <c r="B218" s="1629"/>
      <c r="C218" s="1629"/>
      <c r="D218" s="1630"/>
      <c r="E218" s="981"/>
      <c r="F218" s="1628"/>
      <c r="G218" s="1629"/>
      <c r="H218" s="1630"/>
      <c r="I218" s="974"/>
    </row>
    <row r="219" spans="1:9" s="965" customFormat="1" ht="15" hidden="1" customHeight="1" x14ac:dyDescent="0.2">
      <c r="A219" s="584"/>
      <c r="B219" s="1629"/>
      <c r="C219" s="1629"/>
      <c r="D219" s="1630"/>
      <c r="E219" s="981"/>
      <c r="F219" s="1628"/>
      <c r="G219" s="1629"/>
      <c r="H219" s="1630"/>
      <c r="I219" s="974"/>
    </row>
    <row r="220" spans="1:9" s="965" customFormat="1" ht="15" hidden="1" customHeight="1" x14ac:dyDescent="0.2">
      <c r="A220" s="584"/>
      <c r="B220" s="1629"/>
      <c r="C220" s="1629"/>
      <c r="D220" s="1630"/>
      <c r="E220" s="981"/>
      <c r="F220" s="1628"/>
      <c r="G220" s="1629"/>
      <c r="H220" s="1630"/>
      <c r="I220" s="974"/>
    </row>
    <row r="221" spans="1:9" s="965" customFormat="1" ht="15" hidden="1" customHeight="1" x14ac:dyDescent="0.2">
      <c r="A221" s="584"/>
      <c r="B221" s="1629"/>
      <c r="C221" s="1629"/>
      <c r="D221" s="1630"/>
      <c r="E221" s="981"/>
      <c r="F221" s="1628"/>
      <c r="G221" s="1629"/>
      <c r="H221" s="1630"/>
      <c r="I221" s="974"/>
    </row>
    <row r="222" spans="1:9" s="965" customFormat="1" ht="15" hidden="1" customHeight="1" x14ac:dyDescent="0.2">
      <c r="A222" s="584"/>
      <c r="B222" s="1629"/>
      <c r="C222" s="1629"/>
      <c r="D222" s="1630"/>
      <c r="E222" s="981"/>
      <c r="F222" s="1628"/>
      <c r="G222" s="1629"/>
      <c r="H222" s="1630"/>
      <c r="I222" s="974"/>
    </row>
    <row r="223" spans="1:9" s="965" customFormat="1" ht="15" hidden="1" customHeight="1" x14ac:dyDescent="0.2">
      <c r="A223" s="584"/>
      <c r="B223" s="1629"/>
      <c r="C223" s="1629"/>
      <c r="D223" s="1630"/>
      <c r="E223" s="981"/>
      <c r="F223" s="1628"/>
      <c r="G223" s="1629"/>
      <c r="H223" s="1630"/>
      <c r="I223" s="974"/>
    </row>
    <row r="224" spans="1:9" s="965" customFormat="1" ht="15" hidden="1" customHeight="1" x14ac:dyDescent="0.2">
      <c r="A224" s="584"/>
      <c r="B224" s="1629"/>
      <c r="C224" s="1629"/>
      <c r="D224" s="1630"/>
      <c r="E224" s="981"/>
      <c r="F224" s="1628"/>
      <c r="G224" s="1629"/>
      <c r="H224" s="1630"/>
      <c r="I224" s="974"/>
    </row>
    <row r="225" spans="1:9" s="965" customFormat="1" ht="15" hidden="1" customHeight="1" x14ac:dyDescent="0.2">
      <c r="A225" s="584"/>
      <c r="B225" s="1629"/>
      <c r="C225" s="1629"/>
      <c r="D225" s="1630"/>
      <c r="E225" s="981"/>
      <c r="F225" s="1628"/>
      <c r="G225" s="1629"/>
      <c r="H225" s="1630"/>
      <c r="I225" s="974"/>
    </row>
    <row r="226" spans="1:9" s="965" customFormat="1" ht="15" hidden="1" customHeight="1" x14ac:dyDescent="0.2">
      <c r="A226" s="584"/>
      <c r="B226" s="1629"/>
      <c r="C226" s="1629"/>
      <c r="D226" s="1630"/>
      <c r="E226" s="981"/>
      <c r="F226" s="1628"/>
      <c r="G226" s="1629"/>
      <c r="H226" s="1630"/>
      <c r="I226" s="974"/>
    </row>
    <row r="227" spans="1:9" s="965" customFormat="1" ht="15" hidden="1" customHeight="1" x14ac:dyDescent="0.2">
      <c r="A227" s="584"/>
      <c r="B227" s="1629"/>
      <c r="C227" s="1629"/>
      <c r="D227" s="1630"/>
      <c r="E227" s="981"/>
      <c r="F227" s="1628"/>
      <c r="G227" s="1629"/>
      <c r="H227" s="1630"/>
      <c r="I227" s="974"/>
    </row>
    <row r="228" spans="1:9" s="965" customFormat="1" ht="15" hidden="1" customHeight="1" x14ac:dyDescent="0.2">
      <c r="A228" s="584"/>
      <c r="B228" s="1629"/>
      <c r="C228" s="1629"/>
      <c r="D228" s="1630"/>
      <c r="E228" s="981"/>
      <c r="F228" s="1628"/>
      <c r="G228" s="1629"/>
      <c r="H228" s="1630"/>
      <c r="I228" s="974"/>
    </row>
    <row r="229" spans="1:9" s="965" customFormat="1" ht="15" hidden="1" customHeight="1" x14ac:dyDescent="0.2">
      <c r="A229" s="584"/>
      <c r="B229" s="1629"/>
      <c r="C229" s="1629"/>
      <c r="D229" s="1630"/>
      <c r="E229" s="981"/>
      <c r="F229" s="1628"/>
      <c r="G229" s="1629"/>
      <c r="H229" s="1630"/>
      <c r="I229" s="974"/>
    </row>
    <row r="230" spans="1:9" s="965" customFormat="1" ht="15" hidden="1" customHeight="1" x14ac:dyDescent="0.2">
      <c r="A230" s="584"/>
      <c r="B230" s="1629"/>
      <c r="C230" s="1629"/>
      <c r="D230" s="1630"/>
      <c r="E230" s="981"/>
      <c r="F230" s="1628"/>
      <c r="G230" s="1629"/>
      <c r="H230" s="1630"/>
      <c r="I230" s="974"/>
    </row>
    <row r="231" spans="1:9" s="965" customFormat="1" ht="15" hidden="1" customHeight="1" x14ac:dyDescent="0.2">
      <c r="A231" s="584"/>
      <c r="B231" s="1629"/>
      <c r="C231" s="1629"/>
      <c r="D231" s="1630"/>
      <c r="E231" s="981"/>
      <c r="F231" s="1628"/>
      <c r="G231" s="1629"/>
      <c r="H231" s="1630"/>
      <c r="I231" s="974"/>
    </row>
    <row r="232" spans="1:9" s="965" customFormat="1" ht="15" hidden="1" customHeight="1" x14ac:dyDescent="0.2">
      <c r="A232" s="584"/>
      <c r="B232" s="1629"/>
      <c r="C232" s="1629"/>
      <c r="D232" s="1630"/>
      <c r="E232" s="981"/>
      <c r="F232" s="1628"/>
      <c r="G232" s="1629"/>
      <c r="H232" s="1630"/>
      <c r="I232" s="974"/>
    </row>
    <row r="233" spans="1:9" s="965" customFormat="1" ht="15" hidden="1" customHeight="1" x14ac:dyDescent="0.2">
      <c r="A233" s="584"/>
      <c r="B233" s="1629"/>
      <c r="C233" s="1629"/>
      <c r="D233" s="1630"/>
      <c r="E233" s="981"/>
      <c r="F233" s="1628"/>
      <c r="G233" s="1629"/>
      <c r="H233" s="1630"/>
      <c r="I233" s="974"/>
    </row>
    <row r="234" spans="1:9" s="965" customFormat="1" ht="15" hidden="1" customHeight="1" x14ac:dyDescent="0.2">
      <c r="A234" s="584"/>
      <c r="B234" s="1629"/>
      <c r="C234" s="1629"/>
      <c r="D234" s="1630"/>
      <c r="E234" s="981"/>
      <c r="F234" s="1628"/>
      <c r="G234" s="1629"/>
      <c r="H234" s="1630"/>
      <c r="I234" s="974"/>
    </row>
    <row r="235" spans="1:9" s="965" customFormat="1" ht="15" hidden="1" customHeight="1" x14ac:dyDescent="0.2">
      <c r="A235" s="584"/>
      <c r="B235" s="1629"/>
      <c r="C235" s="1629"/>
      <c r="D235" s="1630"/>
      <c r="E235" s="981"/>
      <c r="F235" s="1628"/>
      <c r="G235" s="1629"/>
      <c r="H235" s="1630"/>
      <c r="I235" s="974"/>
    </row>
    <row r="236" spans="1:9" s="965" customFormat="1" ht="15" hidden="1" customHeight="1" x14ac:dyDescent="0.2">
      <c r="A236" s="584"/>
      <c r="B236" s="1629"/>
      <c r="C236" s="1629"/>
      <c r="D236" s="1630"/>
      <c r="E236" s="981"/>
      <c r="F236" s="1628"/>
      <c r="G236" s="1629"/>
      <c r="H236" s="1630"/>
      <c r="I236" s="974"/>
    </row>
    <row r="237" spans="1:9" s="965" customFormat="1" ht="15" hidden="1" customHeight="1" x14ac:dyDescent="0.2">
      <c r="A237" s="584"/>
      <c r="B237" s="1629"/>
      <c r="C237" s="1629"/>
      <c r="D237" s="1630"/>
      <c r="E237" s="981"/>
      <c r="F237" s="1628"/>
      <c r="G237" s="1629"/>
      <c r="H237" s="1630"/>
      <c r="I237" s="974"/>
    </row>
    <row r="238" spans="1:9" s="965" customFormat="1" ht="15" hidden="1" customHeight="1" x14ac:dyDescent="0.2">
      <c r="A238" s="584"/>
      <c r="B238" s="1629"/>
      <c r="C238" s="1629"/>
      <c r="D238" s="1630"/>
      <c r="E238" s="981"/>
      <c r="F238" s="1628"/>
      <c r="G238" s="1629"/>
      <c r="H238" s="1630"/>
      <c r="I238" s="974"/>
    </row>
    <row r="239" spans="1:9" s="965" customFormat="1" ht="15" hidden="1" customHeight="1" x14ac:dyDescent="0.2">
      <c r="A239" s="584"/>
      <c r="B239" s="1629"/>
      <c r="C239" s="1629"/>
      <c r="D239" s="1630"/>
      <c r="E239" s="981"/>
      <c r="F239" s="1628"/>
      <c r="G239" s="1629"/>
      <c r="H239" s="1630"/>
      <c r="I239" s="974"/>
    </row>
    <row r="240" spans="1:9" s="965" customFormat="1" ht="15" hidden="1" customHeight="1" x14ac:dyDescent="0.2">
      <c r="A240" s="584"/>
      <c r="B240" s="1629"/>
      <c r="C240" s="1629"/>
      <c r="D240" s="1630"/>
      <c r="E240" s="981"/>
      <c r="F240" s="1628"/>
      <c r="G240" s="1629"/>
      <c r="H240" s="1630"/>
      <c r="I240" s="974"/>
    </row>
    <row r="241" spans="1:14" s="965" customFormat="1" ht="15" hidden="1" customHeight="1" x14ac:dyDescent="0.2">
      <c r="A241" s="584"/>
      <c r="B241" s="1629"/>
      <c r="C241" s="1629"/>
      <c r="D241" s="1630"/>
      <c r="E241" s="981"/>
      <c r="F241" s="1628"/>
      <c r="G241" s="1629"/>
      <c r="H241" s="1630"/>
      <c r="I241" s="974"/>
    </row>
    <row r="242" spans="1:14" s="965" customFormat="1" ht="15" hidden="1" customHeight="1" x14ac:dyDescent="0.2">
      <c r="A242" s="584"/>
      <c r="B242" s="1629"/>
      <c r="C242" s="1629"/>
      <c r="D242" s="1630"/>
      <c r="E242" s="981"/>
      <c r="F242" s="1628"/>
      <c r="G242" s="1629"/>
      <c r="H242" s="1630"/>
      <c r="I242" s="974"/>
    </row>
    <row r="243" spans="1:14" s="965" customFormat="1" ht="15" hidden="1" customHeight="1" x14ac:dyDescent="0.2">
      <c r="A243" s="584"/>
      <c r="B243" s="1629"/>
      <c r="C243" s="1629"/>
      <c r="D243" s="1630"/>
      <c r="E243" s="981"/>
      <c r="F243" s="1628"/>
      <c r="G243" s="1629"/>
      <c r="H243" s="1630"/>
      <c r="I243" s="974"/>
    </row>
    <row r="244" spans="1:14" s="965" customFormat="1" ht="15" hidden="1" customHeight="1" x14ac:dyDescent="0.2">
      <c r="A244" s="584"/>
      <c r="B244" s="1629"/>
      <c r="C244" s="1629"/>
      <c r="D244" s="1630"/>
      <c r="E244" s="981"/>
      <c r="F244" s="1628"/>
      <c r="G244" s="1629"/>
      <c r="H244" s="1630"/>
      <c r="I244" s="974"/>
    </row>
    <row r="245" spans="1:14" s="965" customFormat="1" ht="15" hidden="1" customHeight="1" x14ac:dyDescent="0.2">
      <c r="A245" s="584"/>
      <c r="B245" s="1629"/>
      <c r="C245" s="1629"/>
      <c r="D245" s="1630"/>
      <c r="E245" s="981"/>
      <c r="F245" s="1628"/>
      <c r="G245" s="1629"/>
      <c r="H245" s="1630"/>
      <c r="I245" s="974"/>
    </row>
    <row r="246" spans="1:14" s="965" customFormat="1" ht="15" hidden="1" customHeight="1" x14ac:dyDescent="0.2">
      <c r="A246" s="584"/>
      <c r="B246" s="1629"/>
      <c r="C246" s="1629"/>
      <c r="D246" s="1630"/>
      <c r="E246" s="981"/>
      <c r="F246" s="1628"/>
      <c r="G246" s="1629"/>
      <c r="H246" s="1630"/>
      <c r="I246" s="974"/>
    </row>
    <row r="247" spans="1:14" s="965" customFormat="1" ht="15" hidden="1" customHeight="1" x14ac:dyDescent="0.2">
      <c r="A247" s="584"/>
      <c r="B247" s="1629"/>
      <c r="C247" s="1629"/>
      <c r="D247" s="1630"/>
      <c r="E247" s="981"/>
      <c r="F247" s="1628"/>
      <c r="G247" s="1629"/>
      <c r="H247" s="1630"/>
      <c r="I247" s="974"/>
    </row>
    <row r="248" spans="1:14" s="965" customFormat="1" ht="15" hidden="1" customHeight="1" x14ac:dyDescent="0.2">
      <c r="A248" s="584"/>
      <c r="B248" s="1629"/>
      <c r="C248" s="1629"/>
      <c r="D248" s="1630"/>
      <c r="E248" s="981"/>
      <c r="F248" s="1628"/>
      <c r="G248" s="1629"/>
      <c r="H248" s="1630"/>
      <c r="I248" s="974"/>
    </row>
    <row r="249" spans="1:14" s="965" customFormat="1" ht="15" hidden="1" customHeight="1" x14ac:dyDescent="0.2">
      <c r="A249" s="584"/>
      <c r="B249" s="1629"/>
      <c r="C249" s="1629"/>
      <c r="D249" s="1630"/>
      <c r="E249" s="981"/>
      <c r="F249" s="1628"/>
      <c r="G249" s="1629"/>
      <c r="H249" s="1630"/>
      <c r="I249" s="974"/>
    </row>
    <row r="250" spans="1:14" s="965" customFormat="1" ht="15" hidden="1" customHeight="1" x14ac:dyDescent="0.2">
      <c r="A250" s="584"/>
      <c r="B250" s="1629"/>
      <c r="C250" s="1629"/>
      <c r="D250" s="1630"/>
      <c r="E250" s="981"/>
      <c r="F250" s="1628"/>
      <c r="G250" s="1629"/>
      <c r="H250" s="1630"/>
      <c r="I250" s="974"/>
    </row>
    <row r="251" spans="1:14" ht="15" customHeight="1" x14ac:dyDescent="0.2">
      <c r="A251" s="544"/>
      <c r="B251" s="545"/>
      <c r="C251" s="545"/>
      <c r="D251" s="545"/>
      <c r="E251" s="545"/>
      <c r="F251" s="545"/>
      <c r="G251" s="545"/>
      <c r="H251" s="691"/>
      <c r="I251" s="505">
        <f>SUM(I6:I198)</f>
        <v>0</v>
      </c>
    </row>
    <row r="252" spans="1:14" ht="15.6" customHeight="1" x14ac:dyDescent="0.2">
      <c r="I252" s="597" t="str">
        <f>IF(OR(COUNTIF(J252:N252,"KO")&gt;0,F42="",F44="",F55="",F58="",F61=""),"KO","OK")</f>
        <v>KO</v>
      </c>
      <c r="J252" s="505" t="str">
        <f>IF(OR(I14=0,I18=0,I20=0,I25=0,I26=0,I32=0,I34=0,I47=0,I64=0),"KO","OK")</f>
        <v>KO</v>
      </c>
      <c r="K252" s="505" t="str">
        <f>IF(AND(I25=1,I26=0),"KO","OK")</f>
        <v>OK</v>
      </c>
      <c r="L252" s="505" t="str">
        <f>IF(I47=1,(IF(OR(I116=0,I119=0),"KO","OK")),"OK")</f>
        <v>OK</v>
      </c>
      <c r="M252" s="505" t="str">
        <f>IF(AND(I47=2,I122=0),"KO","OK")</f>
        <v>OK</v>
      </c>
      <c r="N252" s="505" t="str">
        <f>IF(I64=1,(IF(OR(F67&gt;0,F70&gt;0),"OK","KO")),"OK")</f>
        <v>OK</v>
      </c>
    </row>
    <row r="255" spans="1:14" x14ac:dyDescent="0.2">
      <c r="D255" s="975"/>
    </row>
  </sheetData>
  <sheetProtection algorithmName="SHA-512" hashValue="sL8wdvICNwDhqbeEOIt0DvlNAv/q2/LwsVY8el727+4k3QKEcun4m8+mPFOq+mqIXg3OHg/bohx8rdhNrXVudA==" saltValue="RPuSeiDYHcwOVaJG/ljEDQ==" spinCount="100000" sheet="1" selectLockedCells="1"/>
  <mergeCells count="81">
    <mergeCell ref="F201:H250"/>
    <mergeCell ref="C191:E191"/>
    <mergeCell ref="C192:E192"/>
    <mergeCell ref="C193:E193"/>
    <mergeCell ref="B196:E196"/>
    <mergeCell ref="B198:E198"/>
    <mergeCell ref="B201:D250"/>
    <mergeCell ref="H191:H193"/>
    <mergeCell ref="B190:D190"/>
    <mergeCell ref="B174:E174"/>
    <mergeCell ref="C176:E176"/>
    <mergeCell ref="C177:E177"/>
    <mergeCell ref="C178:E178"/>
    <mergeCell ref="B180:F180"/>
    <mergeCell ref="C182:E182"/>
    <mergeCell ref="C183:E183"/>
    <mergeCell ref="C184:E184"/>
    <mergeCell ref="B186:E186"/>
    <mergeCell ref="C188:E188"/>
    <mergeCell ref="C189:E189"/>
    <mergeCell ref="B172:E172"/>
    <mergeCell ref="B136:E136"/>
    <mergeCell ref="C137:E137"/>
    <mergeCell ref="B149:E149"/>
    <mergeCell ref="C150:E150"/>
    <mergeCell ref="B161:E161"/>
    <mergeCell ref="C162:E162"/>
    <mergeCell ref="C163:E163"/>
    <mergeCell ref="C164:E164"/>
    <mergeCell ref="C165:E165"/>
    <mergeCell ref="C166:E166"/>
    <mergeCell ref="B169:E169"/>
    <mergeCell ref="B134:E134"/>
    <mergeCell ref="B110:E110"/>
    <mergeCell ref="G110:H110"/>
    <mergeCell ref="B113:E113"/>
    <mergeCell ref="G113:H113"/>
    <mergeCell ref="B116:E116"/>
    <mergeCell ref="B119:E119"/>
    <mergeCell ref="B122:E122"/>
    <mergeCell ref="B125:E125"/>
    <mergeCell ref="B128:E128"/>
    <mergeCell ref="G128:H128"/>
    <mergeCell ref="B131:E131"/>
    <mergeCell ref="G107:H107"/>
    <mergeCell ref="B64:E64"/>
    <mergeCell ref="C67:E67"/>
    <mergeCell ref="G67:H67"/>
    <mergeCell ref="C70:E70"/>
    <mergeCell ref="G70:H70"/>
    <mergeCell ref="B73:E73"/>
    <mergeCell ref="C76:E76"/>
    <mergeCell ref="C79:E79"/>
    <mergeCell ref="C81:D81"/>
    <mergeCell ref="C82:E82"/>
    <mergeCell ref="B107:E107"/>
    <mergeCell ref="G37:H37"/>
    <mergeCell ref="B61:E61"/>
    <mergeCell ref="G61:H61"/>
    <mergeCell ref="B42:E42"/>
    <mergeCell ref="G42:H42"/>
    <mergeCell ref="B44:E44"/>
    <mergeCell ref="G44:H44"/>
    <mergeCell ref="B47:E47"/>
    <mergeCell ref="C49:E49"/>
    <mergeCell ref="B52:E52"/>
    <mergeCell ref="B55:E55"/>
    <mergeCell ref="G55:H55"/>
    <mergeCell ref="B58:E58"/>
    <mergeCell ref="G58:H58"/>
    <mergeCell ref="B40:E40"/>
    <mergeCell ref="B14:E14"/>
    <mergeCell ref="B18:E18"/>
    <mergeCell ref="B20:E20"/>
    <mergeCell ref="B22:E22"/>
    <mergeCell ref="C25:E25"/>
    <mergeCell ref="C26:E26"/>
    <mergeCell ref="D27:E27"/>
    <mergeCell ref="B32:E32"/>
    <mergeCell ref="B34:E34"/>
    <mergeCell ref="B37:E37"/>
  </mergeCells>
  <phoneticPr fontId="0" type="noConversion"/>
  <dataValidations count="10">
    <dataValidation type="list" allowBlank="1" showInputMessage="1" showErrorMessage="1" sqref="F18" xr:uid="{00000000-0002-0000-0200-000000000000}">
      <formula1>"_, Sì, No, Non sono stati esternalizzati servizi "</formula1>
    </dataValidation>
    <dataValidation type="whole" allowBlank="1" showInputMessage="1" showErrorMessage="1" errorTitle="ERRORE NEL DATO IMMESSO" error="INSERIRE SOLO NUMERI INTERI" sqref="E201:E250" xr:uid="{00000000-0002-0000-0200-000001000000}">
      <formula1>1</formula1>
      <formula2>99999</formula2>
    </dataValidation>
    <dataValidation type="whole" allowBlank="1" showInputMessage="1" showErrorMessage="1" errorTitle="ATTENZIONE" error="INSERIRE UN VALORE NUMERICO INTERO" sqref="F8 F6" xr:uid="{00000000-0002-0000-0200-000002000000}">
      <formula1>0</formula1>
      <formula2>100</formula2>
    </dataValidation>
    <dataValidation type="decimal" allowBlank="1" showInputMessage="1" showErrorMessage="1" errorTitle="ATTENZIONE" error="INSERIRE SOLO VALORI NUMERICI CON DUE DECIMALI" sqref="F37" xr:uid="{00000000-0002-0000-0200-000003000000}">
      <formula1>0.01</formula1>
      <formula2>100</formula2>
    </dataValidation>
    <dataValidation type="whole" allowBlank="1" showInputMessage="1" showErrorMessage="1" errorTitle="ATTENZIONE" error="INSERIRE SOLO VALORI NUMERICI INTERI" sqref="F55 F67:F68 F64:F65 F61:F62 F44 F58 F42 F70 F107 F113 F110 F40 F47:F50 F52:F53 F151:F159 F128 F79 F77 F73:F74 F138:F147 F176:F178 F182:F184 F188:F189 F191:F193 F169 F196 F198" xr:uid="{00000000-0002-0000-0200-000004000000}">
      <formula1>0</formula1>
      <formula2>999999999999</formula2>
    </dataValidation>
    <dataValidation type="list" allowBlank="1" showInputMessage="1" showErrorMessage="1" sqref="F122" xr:uid="{00000000-0002-0000-0200-000005000000}">
      <formula1>"_, SI, No, Non Tenuto"</formula1>
    </dataValidation>
    <dataValidation type="list" allowBlank="1" showInputMessage="1" showErrorMessage="1" sqref="F134" xr:uid="{00000000-0002-0000-0200-000006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31" xr:uid="{00000000-0002-0000-0200-000007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whole" allowBlank="1" showInputMessage="1" showErrorMessage="1" error="Inserire il codice dell'ente" sqref="F82" xr:uid="{00000000-0002-0000-0200-000008000000}">
      <formula1>100</formula1>
      <formula2>99999</formula2>
    </dataValidation>
    <dataValidation type="whole" allowBlank="1" showInputMessage="1" showErrorMessage="1" errorTitle="ATTENZIONE" error="INSERIRE UN VALORE NUMERICO INTERO" sqref="F76" xr:uid="{00000000-0002-0000-0200-000009000000}">
      <formula1>1</formula1>
      <formula2>100</formula2>
    </dataValidation>
  </dataValidations>
  <printOptions horizontalCentered="1"/>
  <pageMargins left="0.23622047244094491" right="0.23622047244094491" top="0.59055118110236227" bottom="0.98425196850393704" header="0.51181102362204722" footer="0.51181102362204722"/>
  <pageSetup paperSize="9" scale="47" fitToWidth="2" fitToHeight="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72833" r:id="rId4" name="Group Box 1">
              <controlPr defaultSize="0" autoFill="0" autoPict="0">
                <anchor moveWithCells="1">
                  <from>
                    <xdr:col>5</xdr:col>
                    <xdr:colOff>0</xdr:colOff>
                    <xdr:row>19</xdr:row>
                    <xdr:rowOff>0</xdr:rowOff>
                  </from>
                  <to>
                    <xdr:col>6</xdr:col>
                    <xdr:colOff>1143000</xdr:colOff>
                    <xdr:row>20</xdr:row>
                    <xdr:rowOff>0</xdr:rowOff>
                  </to>
                </anchor>
              </controlPr>
            </control>
          </mc:Choice>
        </mc:AlternateContent>
        <mc:AlternateContent xmlns:mc="http://schemas.openxmlformats.org/markup-compatibility/2006">
          <mc:Choice Requires="x14">
            <control shapeId="4472834" r:id="rId5" name="Group Box 2">
              <controlPr defaultSize="0" autoFill="0" autoPict="0">
                <anchor moveWithCells="1">
                  <from>
                    <xdr:col>5</xdr:col>
                    <xdr:colOff>0</xdr:colOff>
                    <xdr:row>21</xdr:row>
                    <xdr:rowOff>0</xdr:rowOff>
                  </from>
                  <to>
                    <xdr:col>6</xdr:col>
                    <xdr:colOff>1143000</xdr:colOff>
                    <xdr:row>22</xdr:row>
                    <xdr:rowOff>0</xdr:rowOff>
                  </to>
                </anchor>
              </controlPr>
            </control>
          </mc:Choice>
        </mc:AlternateContent>
        <mc:AlternateContent xmlns:mc="http://schemas.openxmlformats.org/markup-compatibility/2006">
          <mc:Choice Requires="x14">
            <control shapeId="4472835" r:id="rId6" name="Option Button 3">
              <controlPr defaultSize="0" autoFill="0" autoLine="0" autoPict="0">
                <anchor moveWithCells="1">
                  <from>
                    <xdr:col>5</xdr:col>
                    <xdr:colOff>502920</xdr:colOff>
                    <xdr:row>19</xdr:row>
                    <xdr:rowOff>121920</xdr:rowOff>
                  </from>
                  <to>
                    <xdr:col>5</xdr:col>
                    <xdr:colOff>792480</xdr:colOff>
                    <xdr:row>19</xdr:row>
                    <xdr:rowOff>342900</xdr:rowOff>
                  </to>
                </anchor>
              </controlPr>
            </control>
          </mc:Choice>
        </mc:AlternateContent>
        <mc:AlternateContent xmlns:mc="http://schemas.openxmlformats.org/markup-compatibility/2006">
          <mc:Choice Requires="x14">
            <control shapeId="4472836" r:id="rId7" name="Option Button 4">
              <controlPr defaultSize="0" autoFill="0" autoLine="0" autoPict="0">
                <anchor moveWithCells="1">
                  <from>
                    <xdr:col>6</xdr:col>
                    <xdr:colOff>487680</xdr:colOff>
                    <xdr:row>19</xdr:row>
                    <xdr:rowOff>106680</xdr:rowOff>
                  </from>
                  <to>
                    <xdr:col>6</xdr:col>
                    <xdr:colOff>762000</xdr:colOff>
                    <xdr:row>19</xdr:row>
                    <xdr:rowOff>335280</xdr:rowOff>
                  </to>
                </anchor>
              </controlPr>
            </control>
          </mc:Choice>
        </mc:AlternateContent>
        <mc:AlternateContent xmlns:mc="http://schemas.openxmlformats.org/markup-compatibility/2006">
          <mc:Choice Requires="x14">
            <control shapeId="4472837" r:id="rId8" name="Option Button 5">
              <controlPr defaultSize="0" autoFill="0" autoLine="0" autoPict="0">
                <anchor moveWithCells="1">
                  <from>
                    <xdr:col>5</xdr:col>
                    <xdr:colOff>502920</xdr:colOff>
                    <xdr:row>21</xdr:row>
                    <xdr:rowOff>106680</xdr:rowOff>
                  </from>
                  <to>
                    <xdr:col>5</xdr:col>
                    <xdr:colOff>792480</xdr:colOff>
                    <xdr:row>21</xdr:row>
                    <xdr:rowOff>304800</xdr:rowOff>
                  </to>
                </anchor>
              </controlPr>
            </control>
          </mc:Choice>
        </mc:AlternateContent>
        <mc:AlternateContent xmlns:mc="http://schemas.openxmlformats.org/markup-compatibility/2006">
          <mc:Choice Requires="x14">
            <control shapeId="4472838" r:id="rId9" name="Option Button 6">
              <controlPr defaultSize="0" autoFill="0" autoLine="0" autoPict="0">
                <anchor moveWithCells="1">
                  <from>
                    <xdr:col>6</xdr:col>
                    <xdr:colOff>487680</xdr:colOff>
                    <xdr:row>21</xdr:row>
                    <xdr:rowOff>76200</xdr:rowOff>
                  </from>
                  <to>
                    <xdr:col>6</xdr:col>
                    <xdr:colOff>762000</xdr:colOff>
                    <xdr:row>21</xdr:row>
                    <xdr:rowOff>297180</xdr:rowOff>
                  </to>
                </anchor>
              </controlPr>
            </control>
          </mc:Choice>
        </mc:AlternateContent>
        <mc:AlternateContent xmlns:mc="http://schemas.openxmlformats.org/markup-compatibility/2006">
          <mc:Choice Requires="x14">
            <control shapeId="4472839" r:id="rId10" name="Group Box 7">
              <controlPr defaultSize="0" autoFill="0" autoPict="0">
                <anchor moveWithCells="1">
                  <from>
                    <xdr:col>5</xdr:col>
                    <xdr:colOff>0</xdr:colOff>
                    <xdr:row>24</xdr:row>
                    <xdr:rowOff>0</xdr:rowOff>
                  </from>
                  <to>
                    <xdr:col>6</xdr:col>
                    <xdr:colOff>1143000</xdr:colOff>
                    <xdr:row>25</xdr:row>
                    <xdr:rowOff>0</xdr:rowOff>
                  </to>
                </anchor>
              </controlPr>
            </control>
          </mc:Choice>
        </mc:AlternateContent>
        <mc:AlternateContent xmlns:mc="http://schemas.openxmlformats.org/markup-compatibility/2006">
          <mc:Choice Requires="x14">
            <control shapeId="4472840" r:id="rId11" name="Group Box 8">
              <controlPr defaultSize="0" autoFill="0" autoPict="0">
                <anchor moveWithCells="1">
                  <from>
                    <xdr:col>5</xdr:col>
                    <xdr:colOff>0</xdr:colOff>
                    <xdr:row>31</xdr:row>
                    <xdr:rowOff>0</xdr:rowOff>
                  </from>
                  <to>
                    <xdr:col>6</xdr:col>
                    <xdr:colOff>1143000</xdr:colOff>
                    <xdr:row>32</xdr:row>
                    <xdr:rowOff>0</xdr:rowOff>
                  </to>
                </anchor>
              </controlPr>
            </control>
          </mc:Choice>
        </mc:AlternateContent>
        <mc:AlternateContent xmlns:mc="http://schemas.openxmlformats.org/markup-compatibility/2006">
          <mc:Choice Requires="x14">
            <control shapeId="4472841" r:id="rId12" name="Option Button 9">
              <controlPr defaultSize="0" autoFill="0" autoLine="0" autoPict="0">
                <anchor moveWithCells="1">
                  <from>
                    <xdr:col>5</xdr:col>
                    <xdr:colOff>533400</xdr:colOff>
                    <xdr:row>24</xdr:row>
                    <xdr:rowOff>30480</xdr:rowOff>
                  </from>
                  <to>
                    <xdr:col>5</xdr:col>
                    <xdr:colOff>830580</xdr:colOff>
                    <xdr:row>24</xdr:row>
                    <xdr:rowOff>259080</xdr:rowOff>
                  </to>
                </anchor>
              </controlPr>
            </control>
          </mc:Choice>
        </mc:AlternateContent>
        <mc:AlternateContent xmlns:mc="http://schemas.openxmlformats.org/markup-compatibility/2006">
          <mc:Choice Requires="x14">
            <control shapeId="4472842" r:id="rId13" name="Option Button 10">
              <controlPr defaultSize="0" autoFill="0" autoLine="0" autoPict="0">
                <anchor moveWithCells="1">
                  <from>
                    <xdr:col>6</xdr:col>
                    <xdr:colOff>487680</xdr:colOff>
                    <xdr:row>24</xdr:row>
                    <xdr:rowOff>30480</xdr:rowOff>
                  </from>
                  <to>
                    <xdr:col>6</xdr:col>
                    <xdr:colOff>792480</xdr:colOff>
                    <xdr:row>24</xdr:row>
                    <xdr:rowOff>259080</xdr:rowOff>
                  </to>
                </anchor>
              </controlPr>
            </control>
          </mc:Choice>
        </mc:AlternateContent>
        <mc:AlternateContent xmlns:mc="http://schemas.openxmlformats.org/markup-compatibility/2006">
          <mc:Choice Requires="x14">
            <control shapeId="4472843" r:id="rId14" name="Group Box 11">
              <controlPr defaultSize="0" autoFill="0" autoPict="0">
                <anchor moveWithCells="1">
                  <from>
                    <xdr:col>5</xdr:col>
                    <xdr:colOff>0</xdr:colOff>
                    <xdr:row>13</xdr:row>
                    <xdr:rowOff>0</xdr:rowOff>
                  </from>
                  <to>
                    <xdr:col>6</xdr:col>
                    <xdr:colOff>1143000</xdr:colOff>
                    <xdr:row>14</xdr:row>
                    <xdr:rowOff>0</xdr:rowOff>
                  </to>
                </anchor>
              </controlPr>
            </control>
          </mc:Choice>
        </mc:AlternateContent>
        <mc:AlternateContent xmlns:mc="http://schemas.openxmlformats.org/markup-compatibility/2006">
          <mc:Choice Requires="x14">
            <control shapeId="4472844" r:id="rId15" name="Option Button 12">
              <controlPr defaultSize="0" autoFill="0" autoLine="0" autoPict="0">
                <anchor moveWithCells="1">
                  <from>
                    <xdr:col>5</xdr:col>
                    <xdr:colOff>502920</xdr:colOff>
                    <xdr:row>13</xdr:row>
                    <xdr:rowOff>76200</xdr:rowOff>
                  </from>
                  <to>
                    <xdr:col>5</xdr:col>
                    <xdr:colOff>792480</xdr:colOff>
                    <xdr:row>13</xdr:row>
                    <xdr:rowOff>312420</xdr:rowOff>
                  </to>
                </anchor>
              </controlPr>
            </control>
          </mc:Choice>
        </mc:AlternateContent>
        <mc:AlternateContent xmlns:mc="http://schemas.openxmlformats.org/markup-compatibility/2006">
          <mc:Choice Requires="x14">
            <control shapeId="4472845" r:id="rId16" name="Option Button 13">
              <controlPr defaultSize="0" autoFill="0" autoLine="0" autoPict="0">
                <anchor moveWithCells="1">
                  <from>
                    <xdr:col>6</xdr:col>
                    <xdr:colOff>449580</xdr:colOff>
                    <xdr:row>13</xdr:row>
                    <xdr:rowOff>106680</xdr:rowOff>
                  </from>
                  <to>
                    <xdr:col>6</xdr:col>
                    <xdr:colOff>716280</xdr:colOff>
                    <xdr:row>13</xdr:row>
                    <xdr:rowOff>335280</xdr:rowOff>
                  </to>
                </anchor>
              </controlPr>
            </control>
          </mc:Choice>
        </mc:AlternateContent>
        <mc:AlternateContent xmlns:mc="http://schemas.openxmlformats.org/markup-compatibility/2006">
          <mc:Choice Requires="x14">
            <control shapeId="4472846" r:id="rId17" name="Group Box 14">
              <controlPr defaultSize="0" autoFill="0" autoPict="0">
                <anchor moveWithCells="1">
                  <from>
                    <xdr:col>4</xdr:col>
                    <xdr:colOff>1211580</xdr:colOff>
                    <xdr:row>114</xdr:row>
                    <xdr:rowOff>190500</xdr:rowOff>
                  </from>
                  <to>
                    <xdr:col>7</xdr:col>
                    <xdr:colOff>7620</xdr:colOff>
                    <xdr:row>116</xdr:row>
                    <xdr:rowOff>0</xdr:rowOff>
                  </to>
                </anchor>
              </controlPr>
            </control>
          </mc:Choice>
        </mc:AlternateContent>
        <mc:AlternateContent xmlns:mc="http://schemas.openxmlformats.org/markup-compatibility/2006">
          <mc:Choice Requires="x14">
            <control shapeId="4472847" r:id="rId18" name="Option Button 15">
              <controlPr defaultSize="0" autoFill="0" autoLine="0" autoPict="0">
                <anchor moveWithCells="1">
                  <from>
                    <xdr:col>5</xdr:col>
                    <xdr:colOff>502920</xdr:colOff>
                    <xdr:row>115</xdr:row>
                    <xdr:rowOff>182880</xdr:rowOff>
                  </from>
                  <to>
                    <xdr:col>5</xdr:col>
                    <xdr:colOff>762000</xdr:colOff>
                    <xdr:row>116</xdr:row>
                    <xdr:rowOff>0</xdr:rowOff>
                  </to>
                </anchor>
              </controlPr>
            </control>
          </mc:Choice>
        </mc:AlternateContent>
        <mc:AlternateContent xmlns:mc="http://schemas.openxmlformats.org/markup-compatibility/2006">
          <mc:Choice Requires="x14">
            <control shapeId="4472848" r:id="rId19" name="Option Button 16">
              <controlPr defaultSize="0" autoFill="0" autoLine="0" autoPict="0">
                <anchor moveWithCells="1">
                  <from>
                    <xdr:col>6</xdr:col>
                    <xdr:colOff>487680</xdr:colOff>
                    <xdr:row>115</xdr:row>
                    <xdr:rowOff>144780</xdr:rowOff>
                  </from>
                  <to>
                    <xdr:col>6</xdr:col>
                    <xdr:colOff>830580</xdr:colOff>
                    <xdr:row>116</xdr:row>
                    <xdr:rowOff>0</xdr:rowOff>
                  </to>
                </anchor>
              </controlPr>
            </control>
          </mc:Choice>
        </mc:AlternateContent>
        <mc:AlternateContent xmlns:mc="http://schemas.openxmlformats.org/markup-compatibility/2006">
          <mc:Choice Requires="x14">
            <control shapeId="4472849" r:id="rId20" name="Group Box 1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4472850" r:id="rId21" name="Option Button 18">
              <controlPr defaultSize="0" autoFill="0" autoLine="0" autoPict="0">
                <anchor moveWithCells="1">
                  <from>
                    <xdr:col>5</xdr:col>
                    <xdr:colOff>502920</xdr:colOff>
                    <xdr:row>118</xdr:row>
                    <xdr:rowOff>106680</xdr:rowOff>
                  </from>
                  <to>
                    <xdr:col>5</xdr:col>
                    <xdr:colOff>800100</xdr:colOff>
                    <xdr:row>119</xdr:row>
                    <xdr:rowOff>0</xdr:rowOff>
                  </to>
                </anchor>
              </controlPr>
            </control>
          </mc:Choice>
        </mc:AlternateContent>
        <mc:AlternateContent xmlns:mc="http://schemas.openxmlformats.org/markup-compatibility/2006">
          <mc:Choice Requires="x14">
            <control shapeId="4472851" r:id="rId22" name="Option Button 19">
              <controlPr defaultSize="0" autoFill="0" autoLine="0" autoPict="0">
                <anchor moveWithCells="1">
                  <from>
                    <xdr:col>6</xdr:col>
                    <xdr:colOff>487680</xdr:colOff>
                    <xdr:row>118</xdr:row>
                    <xdr:rowOff>106680</xdr:rowOff>
                  </from>
                  <to>
                    <xdr:col>6</xdr:col>
                    <xdr:colOff>792480</xdr:colOff>
                    <xdr:row>119</xdr:row>
                    <xdr:rowOff>0</xdr:rowOff>
                  </to>
                </anchor>
              </controlPr>
            </control>
          </mc:Choice>
        </mc:AlternateContent>
        <mc:AlternateContent xmlns:mc="http://schemas.openxmlformats.org/markup-compatibility/2006">
          <mc:Choice Requires="x14">
            <control shapeId="4472852" r:id="rId23" name="Group Box 20">
              <controlPr defaultSize="0" autoFill="0" autoPict="0">
                <anchor moveWithCells="1">
                  <from>
                    <xdr:col>5</xdr:col>
                    <xdr:colOff>0</xdr:colOff>
                    <xdr:row>63</xdr:row>
                    <xdr:rowOff>0</xdr:rowOff>
                  </from>
                  <to>
                    <xdr:col>7</xdr:col>
                    <xdr:colOff>7620</xdr:colOff>
                    <xdr:row>64</xdr:row>
                    <xdr:rowOff>0</xdr:rowOff>
                  </to>
                </anchor>
              </controlPr>
            </control>
          </mc:Choice>
        </mc:AlternateContent>
        <mc:AlternateContent xmlns:mc="http://schemas.openxmlformats.org/markup-compatibility/2006">
          <mc:Choice Requires="x14">
            <control shapeId="4472853" r:id="rId24" name="Option Button 21">
              <controlPr defaultSize="0" autoFill="0" autoLine="0" autoPict="0">
                <anchor moveWithCells="1">
                  <from>
                    <xdr:col>5</xdr:col>
                    <xdr:colOff>533400</xdr:colOff>
                    <xdr:row>63</xdr:row>
                    <xdr:rowOff>30480</xdr:rowOff>
                  </from>
                  <to>
                    <xdr:col>5</xdr:col>
                    <xdr:colOff>838200</xdr:colOff>
                    <xdr:row>64</xdr:row>
                    <xdr:rowOff>0</xdr:rowOff>
                  </to>
                </anchor>
              </controlPr>
            </control>
          </mc:Choice>
        </mc:AlternateContent>
        <mc:AlternateContent xmlns:mc="http://schemas.openxmlformats.org/markup-compatibility/2006">
          <mc:Choice Requires="x14">
            <control shapeId="4472854" r:id="rId25" name="Option Button 22">
              <controlPr defaultSize="0" autoFill="0" autoLine="0" autoPict="0">
                <anchor moveWithCells="1">
                  <from>
                    <xdr:col>6</xdr:col>
                    <xdr:colOff>449580</xdr:colOff>
                    <xdr:row>63</xdr:row>
                    <xdr:rowOff>30480</xdr:rowOff>
                  </from>
                  <to>
                    <xdr:col>6</xdr:col>
                    <xdr:colOff>754380</xdr:colOff>
                    <xdr:row>64</xdr:row>
                    <xdr:rowOff>0</xdr:rowOff>
                  </to>
                </anchor>
              </controlPr>
            </control>
          </mc:Choice>
        </mc:AlternateContent>
        <mc:AlternateContent xmlns:mc="http://schemas.openxmlformats.org/markup-compatibility/2006">
          <mc:Choice Requires="x14">
            <control shapeId="4472855" r:id="rId26" name="Group Box 23">
              <controlPr defaultSize="0" autoFill="0" autoPict="0">
                <anchor moveWithCells="1">
                  <from>
                    <xdr:col>5</xdr:col>
                    <xdr:colOff>0</xdr:colOff>
                    <xdr:row>25</xdr:row>
                    <xdr:rowOff>0</xdr:rowOff>
                  </from>
                  <to>
                    <xdr:col>6</xdr:col>
                    <xdr:colOff>1143000</xdr:colOff>
                    <xdr:row>26</xdr:row>
                    <xdr:rowOff>0</xdr:rowOff>
                  </to>
                </anchor>
              </controlPr>
            </control>
          </mc:Choice>
        </mc:AlternateContent>
        <mc:AlternateContent xmlns:mc="http://schemas.openxmlformats.org/markup-compatibility/2006">
          <mc:Choice Requires="x14">
            <control shapeId="4472856" r:id="rId27" name="Option Button 24">
              <controlPr defaultSize="0" autoFill="0" autoLine="0" autoPict="0">
                <anchor moveWithCells="1">
                  <from>
                    <xdr:col>5</xdr:col>
                    <xdr:colOff>533400</xdr:colOff>
                    <xdr:row>25</xdr:row>
                    <xdr:rowOff>30480</xdr:rowOff>
                  </from>
                  <to>
                    <xdr:col>5</xdr:col>
                    <xdr:colOff>830580</xdr:colOff>
                    <xdr:row>25</xdr:row>
                    <xdr:rowOff>259080</xdr:rowOff>
                  </to>
                </anchor>
              </controlPr>
            </control>
          </mc:Choice>
        </mc:AlternateContent>
        <mc:AlternateContent xmlns:mc="http://schemas.openxmlformats.org/markup-compatibility/2006">
          <mc:Choice Requires="x14">
            <control shapeId="4472857" r:id="rId28" name="Option Button 25">
              <controlPr defaultSize="0" autoFill="0" autoLine="0" autoPict="0">
                <anchor moveWithCells="1">
                  <from>
                    <xdr:col>6</xdr:col>
                    <xdr:colOff>487680</xdr:colOff>
                    <xdr:row>25</xdr:row>
                    <xdr:rowOff>30480</xdr:rowOff>
                  </from>
                  <to>
                    <xdr:col>6</xdr:col>
                    <xdr:colOff>792480</xdr:colOff>
                    <xdr:row>25</xdr:row>
                    <xdr:rowOff>259080</xdr:rowOff>
                  </to>
                </anchor>
              </controlPr>
            </control>
          </mc:Choice>
        </mc:AlternateContent>
        <mc:AlternateContent xmlns:mc="http://schemas.openxmlformats.org/markup-compatibility/2006">
          <mc:Choice Requires="x14">
            <control shapeId="4472858" r:id="rId29" name="Group Box 26">
              <controlPr defaultSize="0" autoFill="0" autoPict="0">
                <anchor moveWithCells="1">
                  <from>
                    <xdr:col>5</xdr:col>
                    <xdr:colOff>7620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4472859" r:id="rId30" name="Option Button 27">
              <controlPr defaultSize="0" autoFill="0" autoLine="0" autoPict="0">
                <anchor moveWithCells="1">
                  <from>
                    <xdr:col>5</xdr:col>
                    <xdr:colOff>502920</xdr:colOff>
                    <xdr:row>124</xdr:row>
                    <xdr:rowOff>182880</xdr:rowOff>
                  </from>
                  <to>
                    <xdr:col>5</xdr:col>
                    <xdr:colOff>762000</xdr:colOff>
                    <xdr:row>125</xdr:row>
                    <xdr:rowOff>0</xdr:rowOff>
                  </to>
                </anchor>
              </controlPr>
            </control>
          </mc:Choice>
        </mc:AlternateContent>
        <mc:AlternateContent xmlns:mc="http://schemas.openxmlformats.org/markup-compatibility/2006">
          <mc:Choice Requires="x14">
            <control shapeId="4472860" r:id="rId31" name="Option Button 28">
              <controlPr defaultSize="0" autoFill="0" autoLine="0" autoPict="0">
                <anchor moveWithCells="1">
                  <from>
                    <xdr:col>6</xdr:col>
                    <xdr:colOff>487680</xdr:colOff>
                    <xdr:row>124</xdr:row>
                    <xdr:rowOff>144780</xdr:rowOff>
                  </from>
                  <to>
                    <xdr:col>6</xdr:col>
                    <xdr:colOff>830580</xdr:colOff>
                    <xdr:row>125</xdr:row>
                    <xdr:rowOff>0</xdr:rowOff>
                  </to>
                </anchor>
              </controlPr>
            </control>
          </mc:Choice>
        </mc:AlternateContent>
        <mc:AlternateContent xmlns:mc="http://schemas.openxmlformats.org/markup-compatibility/2006">
          <mc:Choice Requires="x14">
            <control shapeId="4472861" r:id="rId32" name="Group Box 29">
              <controlPr defaultSize="0" autoFill="0" autoPict="0">
                <anchor moveWithCells="1">
                  <from>
                    <xdr:col>5</xdr:col>
                    <xdr:colOff>0</xdr:colOff>
                    <xdr:row>46</xdr:row>
                    <xdr:rowOff>0</xdr:rowOff>
                  </from>
                  <to>
                    <xdr:col>6</xdr:col>
                    <xdr:colOff>1143000</xdr:colOff>
                    <xdr:row>47</xdr:row>
                    <xdr:rowOff>0</xdr:rowOff>
                  </to>
                </anchor>
              </controlPr>
            </control>
          </mc:Choice>
        </mc:AlternateContent>
        <mc:AlternateContent xmlns:mc="http://schemas.openxmlformats.org/markup-compatibility/2006">
          <mc:Choice Requires="x14">
            <control shapeId="4472862" r:id="rId33" name="Option Button 30">
              <controlPr defaultSize="0" autoFill="0" autoLine="0" autoPict="0">
                <anchor moveWithCells="1">
                  <from>
                    <xdr:col>5</xdr:col>
                    <xdr:colOff>533400</xdr:colOff>
                    <xdr:row>46</xdr:row>
                    <xdr:rowOff>7620</xdr:rowOff>
                  </from>
                  <to>
                    <xdr:col>5</xdr:col>
                    <xdr:colOff>838200</xdr:colOff>
                    <xdr:row>47</xdr:row>
                    <xdr:rowOff>0</xdr:rowOff>
                  </to>
                </anchor>
              </controlPr>
            </control>
          </mc:Choice>
        </mc:AlternateContent>
        <mc:AlternateContent xmlns:mc="http://schemas.openxmlformats.org/markup-compatibility/2006">
          <mc:Choice Requires="x14">
            <control shapeId="4472863" r:id="rId34" name="Option Button 31">
              <controlPr defaultSize="0" autoFill="0" autoLine="0" autoPict="0">
                <anchor moveWithCells="1">
                  <from>
                    <xdr:col>6</xdr:col>
                    <xdr:colOff>449580</xdr:colOff>
                    <xdr:row>46</xdr:row>
                    <xdr:rowOff>7620</xdr:rowOff>
                  </from>
                  <to>
                    <xdr:col>6</xdr:col>
                    <xdr:colOff>754380</xdr:colOff>
                    <xdr:row>47</xdr:row>
                    <xdr:rowOff>0</xdr:rowOff>
                  </to>
                </anchor>
              </controlPr>
            </control>
          </mc:Choice>
        </mc:AlternateContent>
        <mc:AlternateContent xmlns:mc="http://schemas.openxmlformats.org/markup-compatibility/2006">
          <mc:Choice Requires="x14">
            <control shapeId="4472864" r:id="rId35" name="Group Box 32">
              <controlPr defaultSize="0" autoFill="0" autoPict="0">
                <anchor moveWithCells="1">
                  <from>
                    <xdr:col>5</xdr:col>
                    <xdr:colOff>0</xdr:colOff>
                    <xdr:row>48</xdr:row>
                    <xdr:rowOff>0</xdr:rowOff>
                  </from>
                  <to>
                    <xdr:col>7</xdr:col>
                    <xdr:colOff>7620</xdr:colOff>
                    <xdr:row>49</xdr:row>
                    <xdr:rowOff>0</xdr:rowOff>
                  </to>
                </anchor>
              </controlPr>
            </control>
          </mc:Choice>
        </mc:AlternateContent>
        <mc:AlternateContent xmlns:mc="http://schemas.openxmlformats.org/markup-compatibility/2006">
          <mc:Choice Requires="x14">
            <control shapeId="4472865" r:id="rId36" name="Option Button 33">
              <controlPr defaultSize="0" autoFill="0" autoLine="0" autoPict="0">
                <anchor moveWithCells="1">
                  <from>
                    <xdr:col>5</xdr:col>
                    <xdr:colOff>541020</xdr:colOff>
                    <xdr:row>48</xdr:row>
                    <xdr:rowOff>144780</xdr:rowOff>
                  </from>
                  <to>
                    <xdr:col>5</xdr:col>
                    <xdr:colOff>838200</xdr:colOff>
                    <xdr:row>49</xdr:row>
                    <xdr:rowOff>0</xdr:rowOff>
                  </to>
                </anchor>
              </controlPr>
            </control>
          </mc:Choice>
        </mc:AlternateContent>
        <mc:AlternateContent xmlns:mc="http://schemas.openxmlformats.org/markup-compatibility/2006">
          <mc:Choice Requires="x14">
            <control shapeId="4472866" r:id="rId37" name="Option Button 34">
              <controlPr defaultSize="0" autoFill="0" autoLine="0" autoPict="0">
                <anchor moveWithCells="1">
                  <from>
                    <xdr:col>6</xdr:col>
                    <xdr:colOff>449580</xdr:colOff>
                    <xdr:row>48</xdr:row>
                    <xdr:rowOff>144780</xdr:rowOff>
                  </from>
                  <to>
                    <xdr:col>6</xdr:col>
                    <xdr:colOff>762000</xdr:colOff>
                    <xdr:row>49</xdr:row>
                    <xdr:rowOff>0</xdr:rowOff>
                  </to>
                </anchor>
              </controlPr>
            </control>
          </mc:Choice>
        </mc:AlternateContent>
        <mc:AlternateContent xmlns:mc="http://schemas.openxmlformats.org/markup-compatibility/2006">
          <mc:Choice Requires="x14">
            <control shapeId="4472867" r:id="rId38" name="Group Box 35">
              <controlPr defaultSize="0" autoFill="0" autoPict="0">
                <anchor moveWithCells="1">
                  <from>
                    <xdr:col>5</xdr:col>
                    <xdr:colOff>0</xdr:colOff>
                    <xdr:row>50</xdr:row>
                    <xdr:rowOff>259080</xdr:rowOff>
                  </from>
                  <to>
                    <xdr:col>7</xdr:col>
                    <xdr:colOff>0</xdr:colOff>
                    <xdr:row>52</xdr:row>
                    <xdr:rowOff>0</xdr:rowOff>
                  </to>
                </anchor>
              </controlPr>
            </control>
          </mc:Choice>
        </mc:AlternateContent>
        <mc:AlternateContent xmlns:mc="http://schemas.openxmlformats.org/markup-compatibility/2006">
          <mc:Choice Requires="x14">
            <control shapeId="4472868" r:id="rId39" name="Option Button 36">
              <controlPr defaultSize="0" autoFill="0" autoLine="0" autoPict="0">
                <anchor moveWithCells="1">
                  <from>
                    <xdr:col>5</xdr:col>
                    <xdr:colOff>533400</xdr:colOff>
                    <xdr:row>51</xdr:row>
                    <xdr:rowOff>30480</xdr:rowOff>
                  </from>
                  <to>
                    <xdr:col>5</xdr:col>
                    <xdr:colOff>830580</xdr:colOff>
                    <xdr:row>51</xdr:row>
                    <xdr:rowOff>259080</xdr:rowOff>
                  </to>
                </anchor>
              </controlPr>
            </control>
          </mc:Choice>
        </mc:AlternateContent>
        <mc:AlternateContent xmlns:mc="http://schemas.openxmlformats.org/markup-compatibility/2006">
          <mc:Choice Requires="x14">
            <control shapeId="4472869" r:id="rId40" name="Option Button 37">
              <controlPr defaultSize="0" autoFill="0" autoLine="0" autoPict="0">
                <anchor moveWithCells="1">
                  <from>
                    <xdr:col>6</xdr:col>
                    <xdr:colOff>449580</xdr:colOff>
                    <xdr:row>51</xdr:row>
                    <xdr:rowOff>30480</xdr:rowOff>
                  </from>
                  <to>
                    <xdr:col>6</xdr:col>
                    <xdr:colOff>716280</xdr:colOff>
                    <xdr:row>51</xdr:row>
                    <xdr:rowOff>297180</xdr:rowOff>
                  </to>
                </anchor>
              </controlPr>
            </control>
          </mc:Choice>
        </mc:AlternateContent>
        <mc:AlternateContent xmlns:mc="http://schemas.openxmlformats.org/markup-compatibility/2006">
          <mc:Choice Requires="x14">
            <control shapeId="4472870" r:id="rId41" name="Group Box 38">
              <controlPr defaultSize="0" autoFill="0" autoPict="0">
                <anchor moveWithCells="1">
                  <from>
                    <xdr:col>5</xdr:col>
                    <xdr:colOff>0</xdr:colOff>
                    <xdr:row>161</xdr:row>
                    <xdr:rowOff>0</xdr:rowOff>
                  </from>
                  <to>
                    <xdr:col>7</xdr:col>
                    <xdr:colOff>0</xdr:colOff>
                    <xdr:row>162</xdr:row>
                    <xdr:rowOff>7620</xdr:rowOff>
                  </to>
                </anchor>
              </controlPr>
            </control>
          </mc:Choice>
        </mc:AlternateContent>
        <mc:AlternateContent xmlns:mc="http://schemas.openxmlformats.org/markup-compatibility/2006">
          <mc:Choice Requires="x14">
            <control shapeId="4472871" r:id="rId42" name="Option Button 39">
              <controlPr defaultSize="0" autoFill="0" autoLine="0" autoPict="0">
                <anchor moveWithCells="1">
                  <from>
                    <xdr:col>5</xdr:col>
                    <xdr:colOff>502920</xdr:colOff>
                    <xdr:row>161</xdr:row>
                    <xdr:rowOff>7620</xdr:rowOff>
                  </from>
                  <to>
                    <xdr:col>5</xdr:col>
                    <xdr:colOff>762000</xdr:colOff>
                    <xdr:row>162</xdr:row>
                    <xdr:rowOff>0</xdr:rowOff>
                  </to>
                </anchor>
              </controlPr>
            </control>
          </mc:Choice>
        </mc:AlternateContent>
        <mc:AlternateContent xmlns:mc="http://schemas.openxmlformats.org/markup-compatibility/2006">
          <mc:Choice Requires="x14">
            <control shapeId="4472872" r:id="rId43" name="Option Button 40">
              <controlPr defaultSize="0" autoFill="0" autoLine="0" autoPict="0">
                <anchor moveWithCells="1">
                  <from>
                    <xdr:col>6</xdr:col>
                    <xdr:colOff>449580</xdr:colOff>
                    <xdr:row>161</xdr:row>
                    <xdr:rowOff>7620</xdr:rowOff>
                  </from>
                  <to>
                    <xdr:col>6</xdr:col>
                    <xdr:colOff>716280</xdr:colOff>
                    <xdr:row>162</xdr:row>
                    <xdr:rowOff>0</xdr:rowOff>
                  </to>
                </anchor>
              </controlPr>
            </control>
          </mc:Choice>
        </mc:AlternateContent>
        <mc:AlternateContent xmlns:mc="http://schemas.openxmlformats.org/markup-compatibility/2006">
          <mc:Choice Requires="x14">
            <control shapeId="4472873" r:id="rId44" name="Group Box 41">
              <controlPr defaultSize="0" autoFill="0" autoPict="0">
                <anchor moveWithCells="1">
                  <from>
                    <xdr:col>5</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4472874" r:id="rId45" name="Option Button 42">
              <controlPr defaultSize="0" autoFill="0" autoLine="0" autoPict="0">
                <anchor moveWithCells="1">
                  <from>
                    <xdr:col>5</xdr:col>
                    <xdr:colOff>502920</xdr:colOff>
                    <xdr:row>162</xdr:row>
                    <xdr:rowOff>7620</xdr:rowOff>
                  </from>
                  <to>
                    <xdr:col>5</xdr:col>
                    <xdr:colOff>762000</xdr:colOff>
                    <xdr:row>163</xdr:row>
                    <xdr:rowOff>0</xdr:rowOff>
                  </to>
                </anchor>
              </controlPr>
            </control>
          </mc:Choice>
        </mc:AlternateContent>
        <mc:AlternateContent xmlns:mc="http://schemas.openxmlformats.org/markup-compatibility/2006">
          <mc:Choice Requires="x14">
            <control shapeId="4472875" r:id="rId46" name="Option Button 43">
              <controlPr defaultSize="0" autoFill="0" autoLine="0" autoPict="0">
                <anchor moveWithCells="1">
                  <from>
                    <xdr:col>6</xdr:col>
                    <xdr:colOff>449580</xdr:colOff>
                    <xdr:row>162</xdr:row>
                    <xdr:rowOff>7620</xdr:rowOff>
                  </from>
                  <to>
                    <xdr:col>6</xdr:col>
                    <xdr:colOff>716280</xdr:colOff>
                    <xdr:row>163</xdr:row>
                    <xdr:rowOff>0</xdr:rowOff>
                  </to>
                </anchor>
              </controlPr>
            </control>
          </mc:Choice>
        </mc:AlternateContent>
        <mc:AlternateContent xmlns:mc="http://schemas.openxmlformats.org/markup-compatibility/2006">
          <mc:Choice Requires="x14">
            <control shapeId="4472876" r:id="rId47" name="Group Box 44">
              <controlPr defaultSize="0" autoFill="0" autoPict="0">
                <anchor moveWithCells="1">
                  <from>
                    <xdr:col>5</xdr:col>
                    <xdr:colOff>0</xdr:colOff>
                    <xdr:row>163</xdr:row>
                    <xdr:rowOff>0</xdr:rowOff>
                  </from>
                  <to>
                    <xdr:col>7</xdr:col>
                    <xdr:colOff>0</xdr:colOff>
                    <xdr:row>164</xdr:row>
                    <xdr:rowOff>7620</xdr:rowOff>
                  </to>
                </anchor>
              </controlPr>
            </control>
          </mc:Choice>
        </mc:AlternateContent>
        <mc:AlternateContent xmlns:mc="http://schemas.openxmlformats.org/markup-compatibility/2006">
          <mc:Choice Requires="x14">
            <control shapeId="4472877" r:id="rId48" name="Option Button 45">
              <controlPr defaultSize="0" autoFill="0" autoLine="0" autoPict="0">
                <anchor moveWithCells="1">
                  <from>
                    <xdr:col>5</xdr:col>
                    <xdr:colOff>502920</xdr:colOff>
                    <xdr:row>163</xdr:row>
                    <xdr:rowOff>7620</xdr:rowOff>
                  </from>
                  <to>
                    <xdr:col>5</xdr:col>
                    <xdr:colOff>762000</xdr:colOff>
                    <xdr:row>164</xdr:row>
                    <xdr:rowOff>0</xdr:rowOff>
                  </to>
                </anchor>
              </controlPr>
            </control>
          </mc:Choice>
        </mc:AlternateContent>
        <mc:AlternateContent xmlns:mc="http://schemas.openxmlformats.org/markup-compatibility/2006">
          <mc:Choice Requires="x14">
            <control shapeId="4472878" r:id="rId49" name="Option Button 46">
              <controlPr defaultSize="0" autoFill="0" autoLine="0" autoPict="0">
                <anchor moveWithCells="1">
                  <from>
                    <xdr:col>6</xdr:col>
                    <xdr:colOff>449580</xdr:colOff>
                    <xdr:row>163</xdr:row>
                    <xdr:rowOff>7620</xdr:rowOff>
                  </from>
                  <to>
                    <xdr:col>6</xdr:col>
                    <xdr:colOff>716280</xdr:colOff>
                    <xdr:row>164</xdr:row>
                    <xdr:rowOff>0</xdr:rowOff>
                  </to>
                </anchor>
              </controlPr>
            </control>
          </mc:Choice>
        </mc:AlternateContent>
        <mc:AlternateContent xmlns:mc="http://schemas.openxmlformats.org/markup-compatibility/2006">
          <mc:Choice Requires="x14">
            <control shapeId="4472879" r:id="rId50" name="Group Box 47">
              <controlPr defaultSize="0" autoFill="0" autoPict="0">
                <anchor moveWithCells="1">
                  <from>
                    <xdr:col>5</xdr:col>
                    <xdr:colOff>0</xdr:colOff>
                    <xdr:row>164</xdr:row>
                    <xdr:rowOff>0</xdr:rowOff>
                  </from>
                  <to>
                    <xdr:col>7</xdr:col>
                    <xdr:colOff>0</xdr:colOff>
                    <xdr:row>165</xdr:row>
                    <xdr:rowOff>7620</xdr:rowOff>
                  </to>
                </anchor>
              </controlPr>
            </control>
          </mc:Choice>
        </mc:AlternateContent>
        <mc:AlternateContent xmlns:mc="http://schemas.openxmlformats.org/markup-compatibility/2006">
          <mc:Choice Requires="x14">
            <control shapeId="4472880" r:id="rId51" name="Option Button 48">
              <controlPr defaultSize="0" autoFill="0" autoLine="0" autoPict="0">
                <anchor moveWithCells="1">
                  <from>
                    <xdr:col>5</xdr:col>
                    <xdr:colOff>502920</xdr:colOff>
                    <xdr:row>164</xdr:row>
                    <xdr:rowOff>7620</xdr:rowOff>
                  </from>
                  <to>
                    <xdr:col>5</xdr:col>
                    <xdr:colOff>762000</xdr:colOff>
                    <xdr:row>165</xdr:row>
                    <xdr:rowOff>0</xdr:rowOff>
                  </to>
                </anchor>
              </controlPr>
            </control>
          </mc:Choice>
        </mc:AlternateContent>
        <mc:AlternateContent xmlns:mc="http://schemas.openxmlformats.org/markup-compatibility/2006">
          <mc:Choice Requires="x14">
            <control shapeId="4472881" r:id="rId52" name="Option Button 49">
              <controlPr defaultSize="0" autoFill="0" autoLine="0" autoPict="0">
                <anchor moveWithCells="1">
                  <from>
                    <xdr:col>6</xdr:col>
                    <xdr:colOff>449580</xdr:colOff>
                    <xdr:row>164</xdr:row>
                    <xdr:rowOff>7620</xdr:rowOff>
                  </from>
                  <to>
                    <xdr:col>6</xdr:col>
                    <xdr:colOff>716280</xdr:colOff>
                    <xdr:row>165</xdr:row>
                    <xdr:rowOff>0</xdr:rowOff>
                  </to>
                </anchor>
              </controlPr>
            </control>
          </mc:Choice>
        </mc:AlternateContent>
        <mc:AlternateContent xmlns:mc="http://schemas.openxmlformats.org/markup-compatibility/2006">
          <mc:Choice Requires="x14">
            <control shapeId="4472882" r:id="rId53" name="Option Button 50">
              <controlPr defaultSize="0" autoFill="0" autoLine="0" autoPict="0">
                <anchor moveWithCells="1">
                  <from>
                    <xdr:col>5</xdr:col>
                    <xdr:colOff>502920</xdr:colOff>
                    <xdr:row>165</xdr:row>
                    <xdr:rowOff>7620</xdr:rowOff>
                  </from>
                  <to>
                    <xdr:col>5</xdr:col>
                    <xdr:colOff>754380</xdr:colOff>
                    <xdr:row>165</xdr:row>
                    <xdr:rowOff>266700</xdr:rowOff>
                  </to>
                </anchor>
              </controlPr>
            </control>
          </mc:Choice>
        </mc:AlternateContent>
        <mc:AlternateContent xmlns:mc="http://schemas.openxmlformats.org/markup-compatibility/2006">
          <mc:Choice Requires="x14">
            <control shapeId="4472883" r:id="rId54" name="Option Button 51">
              <controlPr defaultSize="0" autoFill="0" autoLine="0" autoPict="0">
                <anchor moveWithCells="1">
                  <from>
                    <xdr:col>6</xdr:col>
                    <xdr:colOff>449580</xdr:colOff>
                    <xdr:row>165</xdr:row>
                    <xdr:rowOff>7620</xdr:rowOff>
                  </from>
                  <to>
                    <xdr:col>6</xdr:col>
                    <xdr:colOff>716280</xdr:colOff>
                    <xdr:row>165</xdr:row>
                    <xdr:rowOff>266700</xdr:rowOff>
                  </to>
                </anchor>
              </controlPr>
            </control>
          </mc:Choice>
        </mc:AlternateContent>
        <mc:AlternateContent xmlns:mc="http://schemas.openxmlformats.org/markup-compatibility/2006">
          <mc:Choice Requires="x14">
            <control shapeId="4472884" r:id="rId55" name="Group Box 52">
              <controlPr defaultSize="0" autoFill="0" autoPict="0">
                <anchor moveWithCells="1">
                  <from>
                    <xdr:col>5</xdr:col>
                    <xdr:colOff>0</xdr:colOff>
                    <xdr:row>72</xdr:row>
                    <xdr:rowOff>0</xdr:rowOff>
                  </from>
                  <to>
                    <xdr:col>7</xdr:col>
                    <xdr:colOff>7620</xdr:colOff>
                    <xdr:row>73</xdr:row>
                    <xdr:rowOff>0</xdr:rowOff>
                  </to>
                </anchor>
              </controlPr>
            </control>
          </mc:Choice>
        </mc:AlternateContent>
        <mc:AlternateContent xmlns:mc="http://schemas.openxmlformats.org/markup-compatibility/2006">
          <mc:Choice Requires="x14">
            <control shapeId="4472885" r:id="rId56" name="Option Button 53">
              <controlPr defaultSize="0" autoFill="0" autoLine="0" autoPict="0">
                <anchor moveWithCells="1">
                  <from>
                    <xdr:col>5</xdr:col>
                    <xdr:colOff>533400</xdr:colOff>
                    <xdr:row>72</xdr:row>
                    <xdr:rowOff>7620</xdr:rowOff>
                  </from>
                  <to>
                    <xdr:col>5</xdr:col>
                    <xdr:colOff>830580</xdr:colOff>
                    <xdr:row>72</xdr:row>
                    <xdr:rowOff>236220</xdr:rowOff>
                  </to>
                </anchor>
              </controlPr>
            </control>
          </mc:Choice>
        </mc:AlternateContent>
        <mc:AlternateContent xmlns:mc="http://schemas.openxmlformats.org/markup-compatibility/2006">
          <mc:Choice Requires="x14">
            <control shapeId="4472886" r:id="rId57" name="Option Button 54">
              <controlPr defaultSize="0" autoFill="0" autoLine="0" autoPict="0">
                <anchor moveWithCells="1">
                  <from>
                    <xdr:col>6</xdr:col>
                    <xdr:colOff>449580</xdr:colOff>
                    <xdr:row>72</xdr:row>
                    <xdr:rowOff>7620</xdr:rowOff>
                  </from>
                  <to>
                    <xdr:col>6</xdr:col>
                    <xdr:colOff>716280</xdr:colOff>
                    <xdr:row>72</xdr:row>
                    <xdr:rowOff>259080</xdr:rowOff>
                  </to>
                </anchor>
              </controlPr>
            </control>
          </mc:Choice>
        </mc:AlternateContent>
        <mc:AlternateContent xmlns:mc="http://schemas.openxmlformats.org/markup-compatibility/2006">
          <mc:Choice Requires="x14">
            <control shapeId="4472887" r:id="rId58" name="Group Box 55">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4472888" r:id="rId59" name="Option Button 56">
              <controlPr defaultSize="0" autoFill="0" autoLine="0" autoPict="0">
                <anchor moveWithCells="1">
                  <from>
                    <xdr:col>5</xdr:col>
                    <xdr:colOff>502920</xdr:colOff>
                    <xdr:row>78</xdr:row>
                    <xdr:rowOff>76200</xdr:rowOff>
                  </from>
                  <to>
                    <xdr:col>5</xdr:col>
                    <xdr:colOff>792480</xdr:colOff>
                    <xdr:row>78</xdr:row>
                    <xdr:rowOff>297180</xdr:rowOff>
                  </to>
                </anchor>
              </controlPr>
            </control>
          </mc:Choice>
        </mc:AlternateContent>
        <mc:AlternateContent xmlns:mc="http://schemas.openxmlformats.org/markup-compatibility/2006">
          <mc:Choice Requires="x14">
            <control shapeId="4472889" r:id="rId60" name="Option Button 57">
              <controlPr defaultSize="0" autoFill="0" autoLine="0" autoPict="0">
                <anchor moveWithCells="1">
                  <from>
                    <xdr:col>6</xdr:col>
                    <xdr:colOff>449580</xdr:colOff>
                    <xdr:row>78</xdr:row>
                    <xdr:rowOff>38100</xdr:rowOff>
                  </from>
                  <to>
                    <xdr:col>6</xdr:col>
                    <xdr:colOff>769620</xdr:colOff>
                    <xdr:row>78</xdr:row>
                    <xdr:rowOff>342900</xdr:rowOff>
                  </to>
                </anchor>
              </controlPr>
            </control>
          </mc:Choice>
        </mc:AlternateContent>
        <mc:AlternateContent xmlns:mc="http://schemas.openxmlformats.org/markup-compatibility/2006">
          <mc:Choice Requires="x14">
            <control shapeId="4472890" r:id="rId61" name="Group Box 58">
              <controlPr defaultSize="0" autoFill="0" autoPict="0">
                <anchor moveWithCells="1">
                  <from>
                    <xdr:col>5</xdr:col>
                    <xdr:colOff>0</xdr:colOff>
                    <xdr:row>31</xdr:row>
                    <xdr:rowOff>0</xdr:rowOff>
                  </from>
                  <to>
                    <xdr:col>6</xdr:col>
                    <xdr:colOff>1143000</xdr:colOff>
                    <xdr:row>31</xdr:row>
                    <xdr:rowOff>388620</xdr:rowOff>
                  </to>
                </anchor>
              </controlPr>
            </control>
          </mc:Choice>
        </mc:AlternateContent>
        <mc:AlternateContent xmlns:mc="http://schemas.openxmlformats.org/markup-compatibility/2006">
          <mc:Choice Requires="x14">
            <control shapeId="4472891" r:id="rId62" name="Option Button 59">
              <controlPr defaultSize="0" autoFill="0" autoLine="0" autoPict="0">
                <anchor moveWithCells="1">
                  <from>
                    <xdr:col>5</xdr:col>
                    <xdr:colOff>502920</xdr:colOff>
                    <xdr:row>31</xdr:row>
                    <xdr:rowOff>106680</xdr:rowOff>
                  </from>
                  <to>
                    <xdr:col>5</xdr:col>
                    <xdr:colOff>792480</xdr:colOff>
                    <xdr:row>31</xdr:row>
                    <xdr:rowOff>297180</xdr:rowOff>
                  </to>
                </anchor>
              </controlPr>
            </control>
          </mc:Choice>
        </mc:AlternateContent>
        <mc:AlternateContent xmlns:mc="http://schemas.openxmlformats.org/markup-compatibility/2006">
          <mc:Choice Requires="x14">
            <control shapeId="4472892" r:id="rId63" name="Option Button 60">
              <controlPr defaultSize="0" autoFill="0" autoLine="0" autoPict="0">
                <anchor moveWithCells="1">
                  <from>
                    <xdr:col>6</xdr:col>
                    <xdr:colOff>487680</xdr:colOff>
                    <xdr:row>31</xdr:row>
                    <xdr:rowOff>76200</xdr:rowOff>
                  </from>
                  <to>
                    <xdr:col>6</xdr:col>
                    <xdr:colOff>762000</xdr:colOff>
                    <xdr:row>31</xdr:row>
                    <xdr:rowOff>274320</xdr:rowOff>
                  </to>
                </anchor>
              </controlPr>
            </control>
          </mc:Choice>
        </mc:AlternateContent>
        <mc:AlternateContent xmlns:mc="http://schemas.openxmlformats.org/markup-compatibility/2006">
          <mc:Choice Requires="x14">
            <control shapeId="4472893" r:id="rId64" name="Group Box 61">
              <controlPr defaultSize="0" autoFill="0" autoPict="0">
                <anchor moveWithCells="1">
                  <from>
                    <xdr:col>5</xdr:col>
                    <xdr:colOff>0</xdr:colOff>
                    <xdr:row>33</xdr:row>
                    <xdr:rowOff>0</xdr:rowOff>
                  </from>
                  <to>
                    <xdr:col>6</xdr:col>
                    <xdr:colOff>1143000</xdr:colOff>
                    <xdr:row>34</xdr:row>
                    <xdr:rowOff>30480</xdr:rowOff>
                  </to>
                </anchor>
              </controlPr>
            </control>
          </mc:Choice>
        </mc:AlternateContent>
        <mc:AlternateContent xmlns:mc="http://schemas.openxmlformats.org/markup-compatibility/2006">
          <mc:Choice Requires="x14">
            <control shapeId="4472894" r:id="rId65" name="Group Box 62">
              <controlPr defaultSize="0" autoFill="0" autoPict="0">
                <anchor moveWithCells="1">
                  <from>
                    <xdr:col>5</xdr:col>
                    <xdr:colOff>0</xdr:colOff>
                    <xdr:row>33</xdr:row>
                    <xdr:rowOff>0</xdr:rowOff>
                  </from>
                  <to>
                    <xdr:col>6</xdr:col>
                    <xdr:colOff>1143000</xdr:colOff>
                    <xdr:row>34</xdr:row>
                    <xdr:rowOff>0</xdr:rowOff>
                  </to>
                </anchor>
              </controlPr>
            </control>
          </mc:Choice>
        </mc:AlternateContent>
        <mc:AlternateContent xmlns:mc="http://schemas.openxmlformats.org/markup-compatibility/2006">
          <mc:Choice Requires="x14">
            <control shapeId="4472895" r:id="rId66" name="Option Button 63">
              <controlPr defaultSize="0" autoFill="0" autoLine="0" autoPict="0">
                <anchor moveWithCells="1">
                  <from>
                    <xdr:col>5</xdr:col>
                    <xdr:colOff>502920</xdr:colOff>
                    <xdr:row>33</xdr:row>
                    <xdr:rowOff>106680</xdr:rowOff>
                  </from>
                  <to>
                    <xdr:col>5</xdr:col>
                    <xdr:colOff>792480</xdr:colOff>
                    <xdr:row>33</xdr:row>
                    <xdr:rowOff>304800</xdr:rowOff>
                  </to>
                </anchor>
              </controlPr>
            </control>
          </mc:Choice>
        </mc:AlternateContent>
        <mc:AlternateContent xmlns:mc="http://schemas.openxmlformats.org/markup-compatibility/2006">
          <mc:Choice Requires="x14">
            <control shapeId="4472896" r:id="rId67" name="Option Button 64">
              <controlPr defaultSize="0" autoFill="0" autoLine="0" autoPict="0">
                <anchor moveWithCells="1">
                  <from>
                    <xdr:col>6</xdr:col>
                    <xdr:colOff>487680</xdr:colOff>
                    <xdr:row>33</xdr:row>
                    <xdr:rowOff>76200</xdr:rowOff>
                  </from>
                  <to>
                    <xdr:col>6</xdr:col>
                    <xdr:colOff>762000</xdr:colOff>
                    <xdr:row>33</xdr:row>
                    <xdr:rowOff>297180</xdr:rowOff>
                  </to>
                </anchor>
              </controlPr>
            </control>
          </mc:Choice>
        </mc:AlternateContent>
        <mc:AlternateContent xmlns:mc="http://schemas.openxmlformats.org/markup-compatibility/2006">
          <mc:Choice Requires="x14">
            <control shapeId="4472897" r:id="rId68" name="Group Box 65">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472898" r:id="rId69" name="Option Button 66">
              <controlPr defaultSize="0" autoFill="0" autoLine="0" autoPict="0">
                <anchor moveWithCells="1">
                  <from>
                    <xdr:col>5</xdr:col>
                    <xdr:colOff>533400</xdr:colOff>
                    <xdr:row>171</xdr:row>
                    <xdr:rowOff>106680</xdr:rowOff>
                  </from>
                  <to>
                    <xdr:col>5</xdr:col>
                    <xdr:colOff>769620</xdr:colOff>
                    <xdr:row>171</xdr:row>
                    <xdr:rowOff>373380</xdr:rowOff>
                  </to>
                </anchor>
              </controlPr>
            </control>
          </mc:Choice>
        </mc:AlternateContent>
        <mc:AlternateContent xmlns:mc="http://schemas.openxmlformats.org/markup-compatibility/2006">
          <mc:Choice Requires="x14">
            <control shapeId="4472899" r:id="rId70" name="Option Button 67">
              <controlPr defaultSize="0" autoFill="0" autoLine="0" autoPict="0">
                <anchor moveWithCells="1">
                  <from>
                    <xdr:col>6</xdr:col>
                    <xdr:colOff>487680</xdr:colOff>
                    <xdr:row>171</xdr:row>
                    <xdr:rowOff>106680</xdr:rowOff>
                  </from>
                  <to>
                    <xdr:col>6</xdr:col>
                    <xdr:colOff>762000</xdr:colOff>
                    <xdr:row>171</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9">
    <pageSetUpPr fitToPage="1"/>
  </sheetPr>
  <dimension ref="A1:N252"/>
  <sheetViews>
    <sheetView zoomScale="75" zoomScaleNormal="75" workbookViewId="0">
      <selection activeCell="F138" sqref="F138"/>
    </sheetView>
  </sheetViews>
  <sheetFormatPr defaultColWidth="12.7109375" defaultRowHeight="15" x14ac:dyDescent="0.2"/>
  <cols>
    <col min="1" max="1" width="6.7109375" style="539" customWidth="1"/>
    <col min="2" max="2" width="25.7109375" style="540" customWidth="1"/>
    <col min="3" max="3" width="5.42578125" style="540" customWidth="1"/>
    <col min="4" max="4" width="56.140625" style="540" customWidth="1"/>
    <col min="5" max="5" width="22.42578125" style="540" customWidth="1"/>
    <col min="6" max="6" width="23.140625" style="540" customWidth="1"/>
    <col min="7" max="7" width="21.42578125" style="540" customWidth="1"/>
    <col min="8" max="8" width="97" style="692" customWidth="1"/>
    <col min="9" max="9" width="5" style="508" hidden="1" customWidth="1"/>
    <col min="10" max="10" width="8.42578125" style="505" hidden="1" customWidth="1"/>
    <col min="11" max="11" width="6.42578125" style="505" hidden="1" customWidth="1"/>
    <col min="12" max="14" width="12.7109375" style="505" hidden="1" customWidth="1"/>
    <col min="15" max="16384" width="12.7109375" style="505"/>
  </cols>
  <sheetData>
    <row r="1" spans="1:14" ht="62.25" customHeight="1" x14ac:dyDescent="0.2">
      <c r="H1" s="683" t="s">
        <v>331</v>
      </c>
      <c r="I1" s="475"/>
    </row>
    <row r="2" spans="1:14" ht="26.25" customHeight="1" thickBot="1" x14ac:dyDescent="0.25">
      <c r="A2" s="541"/>
      <c r="B2" s="542"/>
      <c r="C2" s="542"/>
      <c r="D2" s="473" t="str">
        <f>'t1'!A1</f>
        <v>REGIONI ED AUTONOMIE LOCALI - anno 2023</v>
      </c>
      <c r="E2" s="542"/>
      <c r="F2" s="542"/>
      <c r="G2" s="542"/>
      <c r="H2" s="684"/>
      <c r="I2" s="475"/>
    </row>
    <row r="3" spans="1:14" x14ac:dyDescent="0.2">
      <c r="B3" s="467"/>
      <c r="C3" s="467"/>
      <c r="D3" s="467"/>
      <c r="E3" s="467"/>
      <c r="F3" s="467"/>
      <c r="G3" s="467"/>
      <c r="H3" s="685"/>
      <c r="I3" s="475"/>
    </row>
    <row r="4" spans="1:14" hidden="1" x14ac:dyDescent="0.2">
      <c r="B4" s="469"/>
      <c r="C4" s="470"/>
      <c r="D4" s="469"/>
      <c r="E4" s="469"/>
      <c r="F4" s="476" t="s">
        <v>69</v>
      </c>
      <c r="G4" s="469"/>
      <c r="H4" s="685"/>
      <c r="I4" s="475"/>
    </row>
    <row r="5" spans="1:14" hidden="1" x14ac:dyDescent="0.2">
      <c r="B5" s="469"/>
      <c r="C5" s="470"/>
      <c r="D5" s="469"/>
      <c r="E5" s="469"/>
      <c r="F5" s="479"/>
      <c r="G5" s="469"/>
      <c r="H5" s="685"/>
      <c r="I5" s="475"/>
    </row>
    <row r="6" spans="1:14" ht="17.25" hidden="1" customHeight="1" x14ac:dyDescent="0.2">
      <c r="A6" s="539" t="s">
        <v>290</v>
      </c>
      <c r="B6" s="471" t="s">
        <v>338</v>
      </c>
      <c r="C6" s="543"/>
      <c r="F6" s="478"/>
      <c r="H6" s="685"/>
      <c r="I6" s="475"/>
    </row>
    <row r="7" spans="1:14" ht="17.25" hidden="1" customHeight="1" x14ac:dyDescent="0.2">
      <c r="B7" s="469"/>
      <c r="C7" s="470"/>
      <c r="D7" s="469"/>
      <c r="E7" s="469"/>
      <c r="F7" s="469"/>
      <c r="G7" s="469"/>
      <c r="H7" s="685"/>
      <c r="I7" s="475"/>
    </row>
    <row r="8" spans="1:14" ht="15" hidden="1" customHeight="1" x14ac:dyDescent="0.25">
      <c r="A8" s="539" t="s">
        <v>291</v>
      </c>
      <c r="B8" s="477" t="s">
        <v>339</v>
      </c>
      <c r="C8" s="470"/>
      <c r="D8" s="469"/>
      <c r="E8" s="469"/>
      <c r="F8" s="478"/>
      <c r="G8" s="469"/>
      <c r="H8" s="685"/>
      <c r="I8" s="475"/>
    </row>
    <row r="9" spans="1:14" ht="15" hidden="1" customHeight="1" x14ac:dyDescent="0.25">
      <c r="B9" s="485"/>
      <c r="C9" s="470"/>
      <c r="D9" s="469"/>
      <c r="E9" s="469"/>
      <c r="F9" s="469"/>
      <c r="G9" s="469"/>
      <c r="H9" s="685"/>
      <c r="I9" s="475"/>
    </row>
    <row r="10" spans="1:14" ht="17.25" customHeight="1" x14ac:dyDescent="0.2">
      <c r="B10" s="469"/>
      <c r="C10" s="470"/>
      <c r="D10" s="469"/>
      <c r="E10" s="469"/>
      <c r="F10" s="476" t="s">
        <v>272</v>
      </c>
      <c r="G10" s="476" t="s">
        <v>273</v>
      </c>
      <c r="H10" s="685"/>
      <c r="I10" s="475"/>
    </row>
    <row r="11" spans="1:14" ht="20.25" customHeight="1" x14ac:dyDescent="0.2">
      <c r="A11" s="539" t="s">
        <v>297</v>
      </c>
      <c r="B11" s="472" t="s">
        <v>337</v>
      </c>
      <c r="C11" s="470"/>
      <c r="D11" s="469"/>
      <c r="E11" s="469"/>
      <c r="F11" s="451"/>
      <c r="G11" s="451"/>
      <c r="H11" s="596" t="str">
        <f>IF(I11=0,"RISPOSTA OBBLIGATORIA","")</f>
        <v>RISPOSTA OBBLIGATORIA</v>
      </c>
      <c r="I11" s="475">
        <v>0</v>
      </c>
      <c r="J11" s="505" t="str">
        <f>IF(I11=1,"VERO",IF(I11=2,"FALSO",""))</f>
        <v/>
      </c>
      <c r="N11" s="507"/>
    </row>
    <row r="12" spans="1:14" ht="15" customHeight="1" x14ac:dyDescent="0.2">
      <c r="A12" s="480"/>
      <c r="B12" s="480"/>
      <c r="C12" s="480"/>
      <c r="D12" s="480"/>
      <c r="E12" s="480"/>
      <c r="F12" s="480"/>
      <c r="G12" s="480"/>
      <c r="H12" s="687"/>
      <c r="I12" s="414"/>
    </row>
    <row r="13" spans="1:14" ht="15" customHeight="1" x14ac:dyDescent="0.2">
      <c r="H13" s="685"/>
      <c r="I13" s="475"/>
    </row>
    <row r="14" spans="1:14" ht="20.25" hidden="1" customHeight="1" x14ac:dyDescent="0.2">
      <c r="B14" s="472"/>
      <c r="C14" s="469"/>
      <c r="D14" s="480"/>
      <c r="E14" s="480"/>
      <c r="H14" s="596"/>
      <c r="I14" s="475"/>
    </row>
    <row r="15" spans="1:14" ht="15" hidden="1" customHeight="1" x14ac:dyDescent="0.2">
      <c r="H15" s="685"/>
      <c r="I15" s="475"/>
    </row>
    <row r="16" spans="1:14" ht="20.25" hidden="1" customHeight="1" x14ac:dyDescent="0.25">
      <c r="B16" s="172"/>
      <c r="H16" s="596"/>
      <c r="I16" s="475"/>
      <c r="N16" s="507"/>
    </row>
    <row r="17" spans="1:14" ht="15" hidden="1" customHeight="1" x14ac:dyDescent="0.2">
      <c r="H17" s="685"/>
      <c r="I17" s="475"/>
    </row>
    <row r="18" spans="1:14" ht="43.5" customHeight="1" x14ac:dyDescent="1.05">
      <c r="A18" s="539" t="s">
        <v>292</v>
      </c>
      <c r="B18" s="1602" t="s">
        <v>745</v>
      </c>
      <c r="C18" s="1603"/>
      <c r="D18" s="1603"/>
      <c r="E18" s="1603"/>
      <c r="F18" s="886" t="s">
        <v>654</v>
      </c>
      <c r="G18" s="881" t="str">
        <f>IF(I18=0,"←","")</f>
        <v>←</v>
      </c>
      <c r="H18" s="596" t="str">
        <f>IF(I18=0,"RISPOSTA OBBLIGATORIA - Cliccare sulla cella per selezionare la risposta","")</f>
        <v>RISPOSTA OBBLIGATORIA - Cliccare sulla cella per selezionare la risposta</v>
      </c>
      <c r="I18" s="827">
        <f>IF(F18="Sì",1,IF(F18="No",2,IF(F18="Non sono stati esternalizzati servizi ","X",0)))</f>
        <v>0</v>
      </c>
    </row>
    <row r="19" spans="1:14" ht="15" customHeight="1" x14ac:dyDescent="0.2">
      <c r="B19" s="643"/>
      <c r="C19" s="643"/>
      <c r="D19" s="643"/>
      <c r="E19" s="643"/>
      <c r="H19" s="685"/>
      <c r="I19" s="475"/>
    </row>
    <row r="20" spans="1:14" ht="43.5" customHeight="1" x14ac:dyDescent="0.2">
      <c r="A20" s="539" t="s">
        <v>293</v>
      </c>
      <c r="B20" s="1604" t="s">
        <v>1079</v>
      </c>
      <c r="C20" s="1603"/>
      <c r="D20" s="1603"/>
      <c r="E20" s="1603"/>
      <c r="F20" s="451"/>
      <c r="G20" s="451"/>
      <c r="H20" s="596" t="str">
        <f>IF(I20=0,"RISPOSTA OBBLIGATORIA","")</f>
        <v>RISPOSTA OBBLIGATORIA</v>
      </c>
      <c r="I20" s="475">
        <v>0</v>
      </c>
      <c r="J20" s="505" t="str">
        <f>IF(I20=1,"VERO",IF(I20=2,"FALSO",""))</f>
        <v/>
      </c>
      <c r="N20" s="507"/>
    </row>
    <row r="21" spans="1:14" ht="15" customHeight="1" x14ac:dyDescent="0.2">
      <c r="B21" s="469"/>
      <c r="H21" s="685"/>
      <c r="I21" s="475"/>
    </row>
    <row r="22" spans="1:14" ht="31.5" customHeight="1" x14ac:dyDescent="0.25">
      <c r="A22" s="539" t="s">
        <v>296</v>
      </c>
      <c r="B22" s="1605" t="s">
        <v>763</v>
      </c>
      <c r="C22" s="1606"/>
      <c r="D22" s="1606"/>
      <c r="E22" s="1606"/>
      <c r="F22" s="451"/>
      <c r="G22" s="451"/>
      <c r="H22" s="596" t="str">
        <f>IF(I22=0,"RISPOSTA OBBLIGATORIA","")</f>
        <v>RISPOSTA OBBLIGATORIA</v>
      </c>
      <c r="I22" s="475">
        <v>0</v>
      </c>
      <c r="J22" s="505" t="str">
        <f>IF(I22=1,"VERO",IF(I22=2,"FALSO",""))</f>
        <v/>
      </c>
      <c r="N22" s="507"/>
    </row>
    <row r="23" spans="1:14" ht="15" customHeight="1" x14ac:dyDescent="0.2">
      <c r="B23" s="469"/>
      <c r="H23" s="685"/>
      <c r="I23" s="475"/>
    </row>
    <row r="24" spans="1:14" ht="20.25" hidden="1" customHeight="1" x14ac:dyDescent="0.2">
      <c r="H24" s="685"/>
      <c r="I24"/>
      <c r="N24" s="507"/>
    </row>
    <row r="25" spans="1:14" ht="15" hidden="1" customHeight="1" x14ac:dyDescent="0.2">
      <c r="H25" s="685"/>
      <c r="I25" s="475"/>
    </row>
    <row r="26" spans="1:14" ht="15" hidden="1" customHeight="1" x14ac:dyDescent="0.2">
      <c r="H26" s="685"/>
      <c r="I26" s="475"/>
    </row>
    <row r="27" spans="1:14" ht="15" hidden="1" customHeight="1" x14ac:dyDescent="0.2">
      <c r="H27" s="685"/>
      <c r="I27" s="475"/>
    </row>
    <row r="28" spans="1:14" ht="15" hidden="1" customHeight="1" x14ac:dyDescent="0.2">
      <c r="H28" s="685"/>
      <c r="I28" s="475"/>
    </row>
    <row r="29" spans="1:14" ht="15" hidden="1" customHeight="1" x14ac:dyDescent="0.2">
      <c r="H29" s="685"/>
      <c r="I29" s="475"/>
    </row>
    <row r="30" spans="1:14" ht="15" hidden="1" customHeight="1" x14ac:dyDescent="0.2">
      <c r="H30" s="685"/>
      <c r="I30" s="475"/>
    </row>
    <row r="31" spans="1:14" ht="15" customHeight="1" x14ac:dyDescent="0.2">
      <c r="F31" s="476" t="s">
        <v>272</v>
      </c>
      <c r="G31" s="476" t="s">
        <v>273</v>
      </c>
      <c r="H31" s="685"/>
      <c r="I31" s="475"/>
    </row>
    <row r="32" spans="1:14" ht="31.5" customHeight="1" x14ac:dyDescent="0.25">
      <c r="A32" s="539" t="s">
        <v>299</v>
      </c>
      <c r="B32" s="1636" t="s">
        <v>2</v>
      </c>
      <c r="C32" s="1636"/>
      <c r="D32" s="1636"/>
      <c r="E32" s="1637"/>
      <c r="F32" s="451"/>
      <c r="G32" s="451"/>
      <c r="H32" s="596" t="str">
        <f>IF(I32=0,"RISPOSTA OBBLIGATORIA","")</f>
        <v>RISPOSTA OBBLIGATORIA</v>
      </c>
      <c r="I32" s="475">
        <v>0</v>
      </c>
      <c r="J32" s="505" t="str">
        <f>IF(I32=1,"VERO",IF(I32=2,"FALSO",""))</f>
        <v/>
      </c>
      <c r="N32" s="507"/>
    </row>
    <row r="33" spans="1:14" ht="15" customHeight="1" x14ac:dyDescent="0.2">
      <c r="H33" s="685"/>
      <c r="I33" s="475"/>
    </row>
    <row r="34" spans="1:14" ht="20.25" customHeight="1" x14ac:dyDescent="0.25">
      <c r="A34" s="539" t="s">
        <v>332</v>
      </c>
      <c r="B34" s="172" t="s">
        <v>359</v>
      </c>
      <c r="F34" s="451"/>
      <c r="G34" s="451"/>
      <c r="H34" s="596" t="str">
        <f>IF(I34=0,"RISPOSTA OBBLIGATORIA","")</f>
        <v>RISPOSTA OBBLIGATORIA</v>
      </c>
      <c r="I34" s="475">
        <v>0</v>
      </c>
      <c r="J34" s="505" t="str">
        <f>IF(I34=1,"VERO",IF(I34=2,"FALSO",""))</f>
        <v/>
      </c>
      <c r="N34" s="507"/>
    </row>
    <row r="35" spans="1:14" ht="15" customHeight="1" x14ac:dyDescent="0.2">
      <c r="H35" s="685"/>
      <c r="I35" s="475"/>
    </row>
    <row r="36" spans="1:14" ht="15" hidden="1" customHeight="1" x14ac:dyDescent="0.2">
      <c r="B36" s="643"/>
      <c r="C36" s="643"/>
      <c r="D36" s="643"/>
      <c r="E36" s="643"/>
      <c r="F36" s="920"/>
      <c r="G36" s="643"/>
      <c r="H36" s="921"/>
      <c r="I36" s="475"/>
    </row>
    <row r="37" spans="1:14" ht="33" hidden="1" customHeight="1" x14ac:dyDescent="0.2">
      <c r="A37" s="539" t="s">
        <v>349</v>
      </c>
      <c r="B37" s="1591"/>
      <c r="C37" s="1603"/>
      <c r="D37" s="1603"/>
      <c r="E37" s="1638"/>
      <c r="F37" s="922"/>
      <c r="G37" s="1607"/>
      <c r="H37" s="1611"/>
      <c r="I37" s="475"/>
    </row>
    <row r="38" spans="1:14" ht="15" hidden="1" customHeight="1" x14ac:dyDescent="0.2">
      <c r="H38" s="685"/>
      <c r="I38" s="475"/>
    </row>
    <row r="39" spans="1:14" ht="15" customHeight="1" x14ac:dyDescent="0.2">
      <c r="F39" s="476" t="s">
        <v>68</v>
      </c>
      <c r="H39" s="685"/>
      <c r="I39" s="475"/>
    </row>
    <row r="40" spans="1:14" ht="15" hidden="1" customHeight="1" x14ac:dyDescent="0.2">
      <c r="B40" s="471"/>
      <c r="C40" s="543"/>
      <c r="F40" s="478"/>
      <c r="H40" s="685"/>
      <c r="I40" s="475"/>
    </row>
    <row r="41" spans="1:14" ht="15" hidden="1" customHeight="1" x14ac:dyDescent="0.2">
      <c r="H41" s="685"/>
      <c r="I41" s="475"/>
    </row>
    <row r="42" spans="1:14" ht="15" hidden="1" customHeight="1" x14ac:dyDescent="0.2">
      <c r="B42" s="472"/>
      <c r="F42" s="478"/>
      <c r="H42" s="685"/>
      <c r="I42" s="475"/>
    </row>
    <row r="43" spans="1:14" ht="15" hidden="1" customHeight="1" x14ac:dyDescent="0.2">
      <c r="H43" s="685"/>
      <c r="I43" s="475"/>
    </row>
    <row r="44" spans="1:14" ht="28.5" customHeight="1" x14ac:dyDescent="0.2">
      <c r="A44" s="539" t="s">
        <v>351</v>
      </c>
      <c r="B44" s="1635" t="s">
        <v>411</v>
      </c>
      <c r="C44" s="1594"/>
      <c r="D44" s="1594"/>
      <c r="E44" s="1612"/>
      <c r="F44" s="478">
        <v>0</v>
      </c>
      <c r="G44" s="1607" t="str">
        <f>IF(F44="","RISPOSTA OBBLIGATORIA","")</f>
        <v/>
      </c>
      <c r="H44" s="1608"/>
      <c r="I44" s="311">
        <f>F44</f>
        <v>0</v>
      </c>
    </row>
    <row r="45" spans="1:14" ht="15" customHeight="1" x14ac:dyDescent="0.2">
      <c r="F45" s="474"/>
      <c r="H45" s="685"/>
      <c r="I45" s="475"/>
    </row>
    <row r="46" spans="1:14" ht="15" customHeight="1" x14ac:dyDescent="0.2">
      <c r="F46" s="476" t="s">
        <v>272</v>
      </c>
      <c r="G46" s="476" t="s">
        <v>273</v>
      </c>
      <c r="H46" s="685"/>
      <c r="I46" s="509"/>
    </row>
    <row r="47" spans="1:14" ht="31.35" customHeight="1" x14ac:dyDescent="0.2">
      <c r="A47" s="539" t="s">
        <v>360</v>
      </c>
      <c r="B47" s="1591" t="s">
        <v>736</v>
      </c>
      <c r="C47" s="1591"/>
      <c r="D47" s="1591"/>
      <c r="E47" s="1592"/>
      <c r="F47" s="587"/>
      <c r="G47" s="586"/>
      <c r="H47" s="596" t="str">
        <f>IF(I47=0,"RISPOSTA OBBLIGATORIA","")</f>
        <v>RISPOSTA OBBLIGATORIA</v>
      </c>
      <c r="I47" s="475">
        <v>0</v>
      </c>
      <c r="J47" s="505" t="str">
        <f>IF(I47=1,"VERO",IF(I47=2,"FALSO",""))</f>
        <v/>
      </c>
    </row>
    <row r="48" spans="1:14" ht="23.1" customHeight="1" x14ac:dyDescent="0.2">
      <c r="B48" s="694"/>
      <c r="C48" s="503" t="s">
        <v>737</v>
      </c>
      <c r="D48" s="694"/>
      <c r="E48" s="694"/>
      <c r="F48" s="588"/>
      <c r="G48" s="585"/>
      <c r="H48" s="690"/>
      <c r="I48" s="475"/>
    </row>
    <row r="49" spans="1:10" ht="40.35" customHeight="1" x14ac:dyDescent="0.2">
      <c r="B49" s="546">
        <v>23</v>
      </c>
      <c r="C49" s="1591" t="s">
        <v>766</v>
      </c>
      <c r="D49" s="1591"/>
      <c r="E49" s="1592"/>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2">
      <c r="B50" s="472"/>
      <c r="C50" s="503"/>
      <c r="D50" s="503"/>
      <c r="E50" s="694"/>
      <c r="F50" s="588"/>
      <c r="G50" s="585"/>
      <c r="H50" s="690"/>
      <c r="I50" s="475"/>
    </row>
    <row r="51" spans="1:10" ht="20.100000000000001" customHeight="1" x14ac:dyDescent="0.2">
      <c r="F51" s="476" t="s">
        <v>272</v>
      </c>
      <c r="G51" s="476" t="s">
        <v>273</v>
      </c>
      <c r="H51" s="685"/>
      <c r="I51" s="509"/>
    </row>
    <row r="52" spans="1:10" ht="29.85" customHeight="1" x14ac:dyDescent="0.2">
      <c r="A52" s="825" t="s">
        <v>738</v>
      </c>
      <c r="B52" s="1591" t="s">
        <v>767</v>
      </c>
      <c r="C52" s="1591"/>
      <c r="D52" s="1591"/>
      <c r="E52" s="1592"/>
      <c r="F52" s="587"/>
      <c r="G52" s="586"/>
      <c r="H52" s="596" t="str">
        <f>IF(I52=0,"RISPOSTA OBBLIGATORIA","")</f>
        <v>RISPOSTA OBBLIGATORIA</v>
      </c>
      <c r="I52" s="475">
        <v>0</v>
      </c>
      <c r="J52" s="505" t="str">
        <f>IF(I52=1,"VERO",IF(I52=2,"FALSO",""))</f>
        <v/>
      </c>
    </row>
    <row r="53" spans="1:10" ht="15" hidden="1" customHeight="1" x14ac:dyDescent="0.2">
      <c r="B53" s="472"/>
      <c r="C53" s="503"/>
      <c r="D53" s="503"/>
      <c r="E53" s="694"/>
      <c r="F53" s="588"/>
      <c r="G53" s="585"/>
      <c r="H53" s="690"/>
      <c r="I53" s="475"/>
    </row>
    <row r="54" spans="1:10" ht="15" hidden="1" customHeight="1" x14ac:dyDescent="0.2">
      <c r="F54" s="476" t="s">
        <v>410</v>
      </c>
      <c r="H54" s="685"/>
      <c r="I54" s="475"/>
    </row>
    <row r="55" spans="1:10" ht="30" hidden="1" customHeight="1" x14ac:dyDescent="0.2">
      <c r="A55" s="539" t="s">
        <v>16</v>
      </c>
      <c r="B55" s="1591" t="s">
        <v>17</v>
      </c>
      <c r="C55" s="1591"/>
      <c r="D55" s="1591"/>
      <c r="E55" s="1592"/>
      <c r="F55" s="478">
        <v>0</v>
      </c>
      <c r="G55" s="1607" t="str">
        <f>IF(F55="","RISPOSTA OBBLIGATORIA","")</f>
        <v/>
      </c>
      <c r="H55" s="1608"/>
      <c r="I55" s="475"/>
    </row>
    <row r="56" spans="1:10" ht="15" hidden="1" customHeight="1" x14ac:dyDescent="0.2">
      <c r="H56" s="685"/>
      <c r="I56" s="475"/>
    </row>
    <row r="57" spans="1:10" ht="15" hidden="1" customHeight="1" x14ac:dyDescent="0.2">
      <c r="F57" s="476" t="s">
        <v>410</v>
      </c>
      <c r="H57" s="685"/>
      <c r="I57" s="475"/>
    </row>
    <row r="58" spans="1:10" ht="30" hidden="1" customHeight="1" x14ac:dyDescent="0.2">
      <c r="A58" s="539" t="s">
        <v>18</v>
      </c>
      <c r="B58" s="1591" t="s">
        <v>21</v>
      </c>
      <c r="C58" s="1591"/>
      <c r="D58" s="1591"/>
      <c r="E58" s="1592"/>
      <c r="F58" s="478">
        <v>0</v>
      </c>
      <c r="G58" s="1607" t="str">
        <f>IF(F58="","RISPOSTA OBBLIGATORIA","")</f>
        <v/>
      </c>
      <c r="H58" s="1608"/>
      <c r="I58" s="475"/>
    </row>
    <row r="59" spans="1:10" ht="15" hidden="1" customHeight="1" x14ac:dyDescent="0.2">
      <c r="H59" s="685"/>
      <c r="I59" s="475"/>
    </row>
    <row r="60" spans="1:10" ht="15" hidden="1" customHeight="1" x14ac:dyDescent="0.2">
      <c r="F60" s="476" t="s">
        <v>410</v>
      </c>
      <c r="H60" s="685"/>
      <c r="I60" s="475"/>
    </row>
    <row r="61" spans="1:10" ht="30" hidden="1" customHeight="1" x14ac:dyDescent="0.2">
      <c r="A61" s="539" t="s">
        <v>20</v>
      </c>
      <c r="B61" s="1591" t="s">
        <v>19</v>
      </c>
      <c r="C61" s="1591"/>
      <c r="D61" s="1591"/>
      <c r="E61" s="1592"/>
      <c r="F61" s="478">
        <v>0</v>
      </c>
      <c r="G61" s="1607" t="str">
        <f>IF(F61="","RISPOSTA OBBLIGATORIA","")</f>
        <v/>
      </c>
      <c r="H61" s="1608"/>
      <c r="I61" s="475"/>
    </row>
    <row r="62" spans="1:10" ht="15" customHeight="1" x14ac:dyDescent="0.2">
      <c r="B62" s="579"/>
      <c r="C62" s="579"/>
      <c r="D62" s="579"/>
      <c r="E62" s="579"/>
      <c r="F62" s="588"/>
      <c r="G62" s="585"/>
      <c r="H62" s="690"/>
      <c r="I62" s="475"/>
    </row>
    <row r="63" spans="1:10" ht="15" hidden="1" customHeight="1" x14ac:dyDescent="0.2">
      <c r="B63" s="579"/>
      <c r="C63" s="579"/>
      <c r="D63" s="579"/>
      <c r="E63" s="579"/>
      <c r="F63" s="476"/>
      <c r="G63" s="476"/>
      <c r="H63" s="690"/>
      <c r="I63" s="475"/>
    </row>
    <row r="64" spans="1:10" ht="30.75" hidden="1" customHeight="1" x14ac:dyDescent="0.2">
      <c r="A64" s="584" t="s">
        <v>488</v>
      </c>
      <c r="B64" s="1591"/>
      <c r="C64" s="1591"/>
      <c r="D64" s="1591"/>
      <c r="E64" s="1591"/>
      <c r="F64" s="587"/>
      <c r="G64" s="586"/>
      <c r="H64" s="690"/>
      <c r="I64" s="475"/>
      <c r="J64" s="505" t="str">
        <f>IF(I64=1,"VERO",IF(I64=2,"FALSO",""))</f>
        <v/>
      </c>
    </row>
    <row r="65" spans="1:9" ht="20.25" hidden="1" customHeight="1" x14ac:dyDescent="0.2">
      <c r="A65" s="584"/>
      <c r="B65" s="694"/>
      <c r="C65" s="503"/>
      <c r="D65" s="694"/>
      <c r="E65" s="694"/>
      <c r="F65" s="588"/>
      <c r="G65" s="585"/>
      <c r="H65" s="690"/>
      <c r="I65" s="475"/>
    </row>
    <row r="66" spans="1:9" ht="15" hidden="1" customHeight="1" x14ac:dyDescent="0.2">
      <c r="F66" s="476"/>
      <c r="G66" s="585"/>
      <c r="H66" s="690"/>
      <c r="I66" s="475"/>
    </row>
    <row r="67" spans="1:9" ht="30" hidden="1" customHeight="1" x14ac:dyDescent="0.2">
      <c r="A67" s="584"/>
      <c r="B67" s="540">
        <v>29</v>
      </c>
      <c r="C67" s="1591"/>
      <c r="D67" s="1591"/>
      <c r="E67" s="1592"/>
      <c r="F67" s="478"/>
      <c r="G67" s="1613"/>
      <c r="H67" s="1614"/>
      <c r="I67" s="475"/>
    </row>
    <row r="68" spans="1:9" ht="15" hidden="1" customHeight="1" x14ac:dyDescent="0.2">
      <c r="A68" s="584"/>
      <c r="B68" s="694"/>
      <c r="C68" s="694"/>
      <c r="D68" s="694"/>
      <c r="E68" s="694"/>
      <c r="F68" s="588"/>
      <c r="G68" s="585"/>
      <c r="H68" s="690"/>
      <c r="I68" s="475"/>
    </row>
    <row r="69" spans="1:9" ht="15" hidden="1" customHeight="1" x14ac:dyDescent="0.2">
      <c r="F69" s="476"/>
      <c r="H69" s="685"/>
      <c r="I69" s="475"/>
    </row>
    <row r="70" spans="1:9" ht="30" hidden="1" customHeight="1" x14ac:dyDescent="0.2">
      <c r="A70" s="584"/>
      <c r="B70" s="540">
        <v>30</v>
      </c>
      <c r="C70" s="1591"/>
      <c r="D70" s="1591"/>
      <c r="E70" s="1592"/>
      <c r="F70" s="478"/>
      <c r="G70" s="1613"/>
      <c r="H70" s="1614"/>
      <c r="I70" s="475"/>
    </row>
    <row r="71" spans="1:9" ht="15" hidden="1" customHeight="1" x14ac:dyDescent="0.2">
      <c r="B71" s="469"/>
      <c r="C71" s="469"/>
      <c r="D71" s="469"/>
      <c r="E71" s="469"/>
      <c r="F71" s="469"/>
      <c r="G71" s="469"/>
      <c r="H71" s="686"/>
      <c r="I71" s="475"/>
    </row>
    <row r="72" spans="1:9" ht="15" hidden="1" customHeight="1" x14ac:dyDescent="0.2">
      <c r="B72" s="469"/>
      <c r="C72" s="469"/>
      <c r="D72" s="469"/>
      <c r="E72" s="469"/>
      <c r="F72" s="469"/>
      <c r="G72" s="469"/>
      <c r="H72" s="686"/>
      <c r="I72" s="475"/>
    </row>
    <row r="73" spans="1:9" ht="15" hidden="1" customHeight="1" x14ac:dyDescent="0.2">
      <c r="B73" s="469"/>
      <c r="C73" s="469"/>
      <c r="D73" s="469"/>
      <c r="E73" s="469"/>
      <c r="F73" s="469"/>
      <c r="G73" s="469"/>
      <c r="H73" s="686"/>
      <c r="I73" s="475"/>
    </row>
    <row r="74" spans="1:9" ht="15" hidden="1" customHeight="1" x14ac:dyDescent="0.2">
      <c r="B74" s="469"/>
      <c r="C74" s="469"/>
      <c r="D74" s="469"/>
      <c r="E74" s="469"/>
      <c r="F74" s="469"/>
      <c r="G74" s="469"/>
      <c r="H74" s="686"/>
      <c r="I74" s="475"/>
    </row>
    <row r="75" spans="1:9" ht="15" hidden="1" customHeight="1" x14ac:dyDescent="0.2">
      <c r="B75" s="469"/>
      <c r="C75" s="469"/>
      <c r="D75" s="469"/>
      <c r="E75" s="469"/>
      <c r="F75" s="469"/>
      <c r="G75" s="469"/>
      <c r="H75" s="686"/>
      <c r="I75" s="475"/>
    </row>
    <row r="76" spans="1:9" ht="15" hidden="1" customHeight="1" x14ac:dyDescent="0.2">
      <c r="B76" s="469"/>
      <c r="C76" s="469"/>
      <c r="D76" s="469"/>
      <c r="E76" s="469"/>
      <c r="F76" s="469"/>
      <c r="G76" s="469"/>
      <c r="H76" s="686"/>
      <c r="I76" s="475"/>
    </row>
    <row r="77" spans="1:9" ht="15" hidden="1" customHeight="1" x14ac:dyDescent="0.2">
      <c r="B77" s="469"/>
      <c r="C77" s="469"/>
      <c r="D77" s="469"/>
      <c r="E77" s="469"/>
      <c r="F77" s="469"/>
      <c r="G77" s="469"/>
      <c r="H77" s="686"/>
      <c r="I77" s="475"/>
    </row>
    <row r="78" spans="1:9" ht="15" hidden="1" customHeight="1" x14ac:dyDescent="0.2">
      <c r="A78" s="480"/>
      <c r="B78" s="480"/>
      <c r="C78" s="480"/>
      <c r="D78" s="480"/>
      <c r="E78" s="480"/>
      <c r="F78" s="480"/>
      <c r="G78" s="480"/>
      <c r="H78" s="686"/>
      <c r="I78" s="414"/>
    </row>
    <row r="79" spans="1:9" ht="15" hidden="1" customHeight="1" x14ac:dyDescent="0.2">
      <c r="A79" s="480"/>
      <c r="B79" s="480"/>
      <c r="C79" s="480"/>
      <c r="D79" s="480"/>
      <c r="E79" s="480"/>
      <c r="F79" s="480"/>
      <c r="G79" s="480"/>
      <c r="H79" s="686"/>
      <c r="I79" s="414"/>
    </row>
    <row r="80" spans="1:9" ht="15" hidden="1" customHeight="1" x14ac:dyDescent="0.2">
      <c r="A80" s="480"/>
      <c r="B80" s="480"/>
      <c r="C80" s="480"/>
      <c r="D80" s="480"/>
      <c r="E80" s="480"/>
      <c r="F80" s="480"/>
      <c r="G80" s="480"/>
      <c r="H80" s="686"/>
      <c r="I80" s="414"/>
    </row>
    <row r="81" spans="1:10" ht="18.600000000000001" hidden="1" customHeight="1" x14ac:dyDescent="0.2">
      <c r="C81" s="642"/>
      <c r="D81" s="695"/>
      <c r="E81" s="695"/>
      <c r="F81" s="643"/>
      <c r="G81" s="643"/>
      <c r="H81" s="693"/>
      <c r="I81" s="475"/>
    </row>
    <row r="82" spans="1:10" ht="18.600000000000001" hidden="1" customHeight="1" x14ac:dyDescent="0.2">
      <c r="C82" s="642"/>
      <c r="D82" s="695"/>
      <c r="E82" s="695"/>
      <c r="F82" s="643"/>
      <c r="G82" s="643"/>
      <c r="H82" s="693"/>
      <c r="I82" s="475"/>
    </row>
    <row r="83" spans="1:10" ht="22.35" customHeight="1" x14ac:dyDescent="0.2">
      <c r="B83" s="1615" t="s">
        <v>553</v>
      </c>
      <c r="C83" s="1615"/>
      <c r="D83" s="1615"/>
      <c r="E83" s="695"/>
      <c r="F83" s="476" t="s">
        <v>272</v>
      </c>
      <c r="G83" s="476" t="s">
        <v>273</v>
      </c>
      <c r="H83" s="693"/>
      <c r="I83" s="475"/>
    </row>
    <row r="84" spans="1:10" ht="33" customHeight="1" x14ac:dyDescent="0.2">
      <c r="A84" s="539">
        <v>46</v>
      </c>
      <c r="B84" s="1591" t="s">
        <v>543</v>
      </c>
      <c r="C84" s="1591"/>
      <c r="D84" s="1591"/>
      <c r="E84" s="1591"/>
      <c r="F84" s="547"/>
      <c r="G84" s="547"/>
      <c r="H84" s="596" t="str">
        <f>IF(I84=0,"RISPOSTA OBBLIGATORIA","")</f>
        <v>RISPOSTA OBBLIGATORIA</v>
      </c>
      <c r="I84" s="475">
        <v>0</v>
      </c>
      <c r="J84" s="505" t="str">
        <f>IF(I84=1,"VERO",IF(I84=2,"FALSO",""))</f>
        <v/>
      </c>
    </row>
    <row r="85" spans="1:10" ht="9" customHeight="1" x14ac:dyDescent="0.2">
      <c r="C85" s="642"/>
      <c r="D85" s="695"/>
      <c r="E85" s="695"/>
      <c r="F85" s="643"/>
      <c r="G85" s="643"/>
      <c r="H85" s="693"/>
      <c r="I85" s="475"/>
    </row>
    <row r="86" spans="1:10" ht="33" customHeight="1" x14ac:dyDescent="0.2">
      <c r="A86" s="539">
        <v>47</v>
      </c>
      <c r="B86" s="1591" t="s">
        <v>544</v>
      </c>
      <c r="C86" s="1591"/>
      <c r="D86" s="1591"/>
      <c r="E86" s="1591"/>
      <c r="F86" s="547"/>
      <c r="G86" s="547"/>
      <c r="H86" s="596" t="str">
        <f>IF(I86=0,"RISPOSTA OBBLIGATORIA","")</f>
        <v>RISPOSTA OBBLIGATORIA</v>
      </c>
      <c r="I86" s="475">
        <v>0</v>
      </c>
      <c r="J86" s="505" t="str">
        <f>IF(I86=1,"VERO",IF(I86=2,"FALSO",""))</f>
        <v/>
      </c>
    </row>
    <row r="87" spans="1:10" ht="9" customHeight="1" x14ac:dyDescent="0.2">
      <c r="C87" s="642"/>
      <c r="D87" s="695"/>
      <c r="E87" s="695"/>
      <c r="F87" s="643"/>
      <c r="G87" s="643"/>
      <c r="H87" s="693"/>
      <c r="I87" s="475"/>
    </row>
    <row r="88" spans="1:10" ht="33" customHeight="1" x14ac:dyDescent="0.2">
      <c r="A88" s="539">
        <v>48</v>
      </c>
      <c r="B88" s="1591" t="s">
        <v>545</v>
      </c>
      <c r="C88" s="1591"/>
      <c r="D88" s="1591"/>
      <c r="E88" s="1591"/>
      <c r="F88" s="547"/>
      <c r="G88" s="547"/>
      <c r="H88" s="596" t="str">
        <f>IF(I88=0,"RISPOSTA OBBLIGATORIA","")</f>
        <v>RISPOSTA OBBLIGATORIA</v>
      </c>
      <c r="I88" s="475">
        <v>0</v>
      </c>
      <c r="J88" s="505" t="str">
        <f>IF(I88=1,"VERO",IF(I88=2,"FALSO",""))</f>
        <v/>
      </c>
    </row>
    <row r="89" spans="1:10" ht="9" customHeight="1" x14ac:dyDescent="0.2">
      <c r="C89" s="642"/>
      <c r="D89" s="695"/>
      <c r="E89" s="695"/>
      <c r="F89" s="643"/>
      <c r="G89" s="643"/>
      <c r="H89" s="693"/>
      <c r="I89" s="475"/>
    </row>
    <row r="90" spans="1:10" ht="33" customHeight="1" x14ac:dyDescent="0.2">
      <c r="A90" s="539">
        <v>49</v>
      </c>
      <c r="B90" s="1591" t="s">
        <v>546</v>
      </c>
      <c r="C90" s="1591"/>
      <c r="D90" s="1591"/>
      <c r="E90" s="1591"/>
      <c r="F90" s="547"/>
      <c r="G90" s="547"/>
      <c r="H90" s="596" t="str">
        <f>IF(I90=0,"RISPOSTA OBBLIGATORIA","")</f>
        <v>RISPOSTA OBBLIGATORIA</v>
      </c>
      <c r="I90" s="475">
        <v>0</v>
      </c>
      <c r="J90" s="505" t="str">
        <f>IF(I90=1,"VERO",IF(I90=2,"FALSO",""))</f>
        <v/>
      </c>
    </row>
    <row r="91" spans="1:10" ht="9" customHeight="1" x14ac:dyDescent="0.2">
      <c r="C91" s="642"/>
      <c r="D91" s="695"/>
      <c r="E91" s="695"/>
      <c r="F91" s="643"/>
      <c r="G91" s="643"/>
      <c r="H91" s="693"/>
      <c r="I91" s="475"/>
    </row>
    <row r="92" spans="1:10" ht="33" customHeight="1" x14ac:dyDescent="0.2">
      <c r="A92" s="539">
        <v>50</v>
      </c>
      <c r="B92" s="1591" t="s">
        <v>547</v>
      </c>
      <c r="C92" s="1591"/>
      <c r="D92" s="1591"/>
      <c r="E92" s="1591"/>
      <c r="F92" s="547"/>
      <c r="G92" s="547"/>
      <c r="H92" s="596" t="str">
        <f>IF(I92=0,"RISPOSTA OBBLIGATORIA","")</f>
        <v>RISPOSTA OBBLIGATORIA</v>
      </c>
      <c r="I92" s="475">
        <v>0</v>
      </c>
      <c r="J92" s="505" t="str">
        <f>IF(I92=1,"VERO",IF(I92=2,"FALSO",""))</f>
        <v/>
      </c>
    </row>
    <row r="93" spans="1:10" ht="9" customHeight="1" x14ac:dyDescent="0.2">
      <c r="C93" s="642"/>
      <c r="D93" s="695"/>
      <c r="E93" s="695"/>
      <c r="F93" s="643"/>
      <c r="G93" s="643"/>
      <c r="H93" s="693"/>
      <c r="I93" s="475"/>
    </row>
    <row r="94" spans="1:10" ht="33" customHeight="1" x14ac:dyDescent="0.2">
      <c r="A94" s="539">
        <v>51</v>
      </c>
      <c r="B94" s="1591" t="s">
        <v>548</v>
      </c>
      <c r="C94" s="1591"/>
      <c r="D94" s="1591"/>
      <c r="E94" s="1591"/>
      <c r="F94" s="547"/>
      <c r="G94" s="547"/>
      <c r="H94" s="596" t="str">
        <f>IF(I94=0,"RISPOSTA OBBLIGATORIA","")</f>
        <v>RISPOSTA OBBLIGATORIA</v>
      </c>
      <c r="I94" s="475">
        <v>0</v>
      </c>
      <c r="J94" s="505" t="str">
        <f>IF(I94=1,"VERO",IF(I94=2,"FALSO",""))</f>
        <v/>
      </c>
    </row>
    <row r="95" spans="1:10" ht="9" customHeight="1" x14ac:dyDescent="0.2">
      <c r="C95" s="642"/>
      <c r="D95" s="695"/>
      <c r="E95" s="695"/>
      <c r="F95" s="643"/>
      <c r="G95" s="643"/>
      <c r="H95" s="693"/>
      <c r="I95" s="475"/>
    </row>
    <row r="96" spans="1:10" ht="42" customHeight="1" x14ac:dyDescent="0.2">
      <c r="A96" s="539">
        <v>52</v>
      </c>
      <c r="B96" s="1591" t="s">
        <v>549</v>
      </c>
      <c r="C96" s="1591"/>
      <c r="D96" s="1591"/>
      <c r="E96" s="1591"/>
      <c r="F96" s="547"/>
      <c r="G96" s="547"/>
      <c r="H96" s="596" t="str">
        <f>IF(I96=0,"RISPOSTA OBBLIGATORIA","")</f>
        <v>RISPOSTA OBBLIGATORIA</v>
      </c>
      <c r="I96" s="475">
        <v>0</v>
      </c>
      <c r="J96" s="505" t="str">
        <f>IF(I96=1,"VERO",IF(I96=2,"FALSO",""))</f>
        <v/>
      </c>
    </row>
    <row r="97" spans="1:11" ht="9" customHeight="1" x14ac:dyDescent="0.2">
      <c r="C97" s="642"/>
      <c r="D97" s="695"/>
      <c r="E97" s="695"/>
      <c r="F97" s="643"/>
      <c r="G97" s="643"/>
      <c r="H97" s="693"/>
      <c r="I97" s="475"/>
    </row>
    <row r="98" spans="1:11" ht="33" customHeight="1" x14ac:dyDescent="0.2">
      <c r="A98" s="539">
        <v>53</v>
      </c>
      <c r="B98" s="1591" t="s">
        <v>550</v>
      </c>
      <c r="C98" s="1591"/>
      <c r="D98" s="1591"/>
      <c r="E98" s="1591"/>
      <c r="F98" s="547"/>
      <c r="G98" s="547"/>
      <c r="H98" s="596" t="str">
        <f>IF(I98=0,"RISPOSTA OBBLIGATORIA","")</f>
        <v>RISPOSTA OBBLIGATORIA</v>
      </c>
      <c r="I98" s="475">
        <v>0</v>
      </c>
      <c r="J98" s="505" t="str">
        <f>IF(I98=1,"VERO",IF(I98=2,"FALSO",""))</f>
        <v/>
      </c>
    </row>
    <row r="99" spans="1:11" ht="9" customHeight="1" x14ac:dyDescent="0.2">
      <c r="C99" s="642"/>
      <c r="D99" s="695"/>
      <c r="E99" s="695"/>
      <c r="F99" s="643"/>
      <c r="G99" s="643"/>
      <c r="H99" s="693"/>
      <c r="I99" s="475"/>
    </row>
    <row r="100" spans="1:11" ht="33" customHeight="1" x14ac:dyDescent="0.2">
      <c r="A100" s="539">
        <v>54</v>
      </c>
      <c r="B100" s="1591" t="s">
        <v>551</v>
      </c>
      <c r="C100" s="1591"/>
      <c r="D100" s="1591"/>
      <c r="E100" s="1591"/>
      <c r="F100" s="547"/>
      <c r="G100" s="547"/>
      <c r="H100" s="596" t="str">
        <f>IF(I100=0,"RISPOSTA OBBLIGATORIA","")</f>
        <v>RISPOSTA OBBLIGATORIA</v>
      </c>
      <c r="I100" s="475">
        <v>0</v>
      </c>
      <c r="J100" s="505" t="str">
        <f>IF(I100=1,"VERO",IF(I100=2,"FALSO",""))</f>
        <v/>
      </c>
    </row>
    <row r="101" spans="1:11" ht="9" customHeight="1" x14ac:dyDescent="0.2">
      <c r="C101" s="642"/>
      <c r="D101" s="695"/>
      <c r="E101" s="695"/>
      <c r="F101" s="643"/>
      <c r="G101" s="643"/>
      <c r="H101" s="693"/>
      <c r="I101" s="475"/>
    </row>
    <row r="102" spans="1:11" ht="42" customHeight="1" x14ac:dyDescent="0.2">
      <c r="A102" s="539">
        <v>55</v>
      </c>
      <c r="B102" s="1591" t="s">
        <v>552</v>
      </c>
      <c r="C102" s="1591"/>
      <c r="D102" s="1591"/>
      <c r="E102" s="1591"/>
      <c r="F102" s="547"/>
      <c r="G102" s="547"/>
      <c r="H102" s="596" t="str">
        <f>IF(I102=0,"RISPOSTA OBBLIGATORIA","")</f>
        <v>RISPOSTA OBBLIGATORIA</v>
      </c>
      <c r="I102" s="475">
        <v>0</v>
      </c>
      <c r="J102" s="505" t="str">
        <f>IF(I102=1,"VERO",IF(I102=2,"FALSO",""))</f>
        <v/>
      </c>
    </row>
    <row r="103" spans="1:11" ht="9" customHeight="1" x14ac:dyDescent="0.2">
      <c r="C103" s="642"/>
      <c r="D103" s="695"/>
      <c r="E103" s="695"/>
      <c r="F103" s="643"/>
      <c r="G103" s="643"/>
      <c r="H103" s="693"/>
      <c r="I103" s="475"/>
    </row>
    <row r="104" spans="1:11" ht="33" customHeight="1" x14ac:dyDescent="0.2">
      <c r="A104" s="539">
        <v>56</v>
      </c>
      <c r="B104" s="1591" t="s">
        <v>362</v>
      </c>
      <c r="C104" s="1591"/>
      <c r="D104" s="1591"/>
      <c r="E104" s="1591"/>
      <c r="F104" s="547"/>
      <c r="G104" s="547"/>
      <c r="H104" s="596" t="str">
        <f>IF(I104=0,"RISPOSTA OBBLIGATORIA","")</f>
        <v>RISPOSTA OBBLIGATORIA</v>
      </c>
      <c r="I104" s="475">
        <v>0</v>
      </c>
      <c r="J104" s="505" t="str">
        <f>IF(I104=1,"VERO",IF(I104=2,"FALSO",""))</f>
        <v/>
      </c>
    </row>
    <row r="105" spans="1:11" ht="15" customHeight="1" x14ac:dyDescent="0.2">
      <c r="B105" s="797"/>
      <c r="C105" s="803"/>
      <c r="D105" s="803"/>
      <c r="E105" s="805"/>
      <c r="F105" s="803"/>
      <c r="G105" s="803"/>
      <c r="H105" s="804"/>
      <c r="I105" s="475"/>
    </row>
    <row r="106" spans="1:11" s="880" customFormat="1" x14ac:dyDescent="0.2">
      <c r="A106" s="539"/>
      <c r="B106" s="540"/>
      <c r="C106" s="540"/>
      <c r="D106" s="540"/>
      <c r="E106" s="540"/>
      <c r="F106" s="476" t="s">
        <v>410</v>
      </c>
      <c r="G106" s="540"/>
      <c r="H106" s="685"/>
      <c r="I106"/>
      <c r="J106"/>
      <c r="K106"/>
    </row>
    <row r="107" spans="1:11" s="880" customFormat="1" ht="36" customHeight="1" x14ac:dyDescent="0.2">
      <c r="A107" s="539" t="s">
        <v>623</v>
      </c>
      <c r="B107" s="1591" t="s">
        <v>742</v>
      </c>
      <c r="C107" s="1591"/>
      <c r="D107" s="1591"/>
      <c r="E107" s="1592"/>
      <c r="F107" s="478">
        <v>0</v>
      </c>
      <c r="G107" s="1607" t="str">
        <f>IF(F107="","RISPOSTA OBBLIGATORIA","")</f>
        <v/>
      </c>
      <c r="H107" s="1608"/>
      <c r="I107" s="311">
        <f>F107</f>
        <v>0</v>
      </c>
      <c r="J107"/>
      <c r="K107"/>
    </row>
    <row r="108" spans="1:11" s="880" customFormat="1" x14ac:dyDescent="0.2">
      <c r="A108" s="539"/>
      <c r="B108" s="540"/>
      <c r="C108" s="540"/>
      <c r="D108" s="540"/>
      <c r="E108" s="540"/>
      <c r="F108" s="540"/>
      <c r="G108" s="540"/>
      <c r="H108" s="685"/>
      <c r="I108"/>
      <c r="J108"/>
      <c r="K108"/>
    </row>
    <row r="109" spans="1:11" s="880" customFormat="1" x14ac:dyDescent="0.2">
      <c r="A109" s="539"/>
      <c r="B109" s="540"/>
      <c r="C109" s="540"/>
      <c r="D109" s="540"/>
      <c r="E109" s="540"/>
      <c r="F109" s="476" t="s">
        <v>410</v>
      </c>
      <c r="G109" s="540"/>
      <c r="H109" s="685"/>
      <c r="I109"/>
      <c r="J109"/>
      <c r="K109"/>
    </row>
    <row r="110" spans="1:11" s="880" customFormat="1" ht="36" customHeight="1" x14ac:dyDescent="0.2">
      <c r="A110" s="539" t="s">
        <v>624</v>
      </c>
      <c r="B110" s="1591" t="s">
        <v>743</v>
      </c>
      <c r="C110" s="1591"/>
      <c r="D110" s="1591"/>
      <c r="E110" s="1592"/>
      <c r="F110" s="478">
        <v>0</v>
      </c>
      <c r="G110" s="1607" t="str">
        <f>IF(F110="","RISPOSTA OBBLIGATORIA","")</f>
        <v/>
      </c>
      <c r="H110" s="1608"/>
      <c r="I110" s="311">
        <f>F110</f>
        <v>0</v>
      </c>
      <c r="J110"/>
      <c r="K110"/>
    </row>
    <row r="111" spans="1:11" s="880" customFormat="1" x14ac:dyDescent="0.2">
      <c r="A111" s="539"/>
      <c r="B111" s="540"/>
      <c r="C111" s="540"/>
      <c r="D111" s="540"/>
      <c r="E111" s="540"/>
      <c r="F111" s="540"/>
      <c r="G111" s="540"/>
      <c r="H111" s="685"/>
      <c r="I111"/>
      <c r="J111"/>
      <c r="K111"/>
    </row>
    <row r="112" spans="1:11" s="880" customFormat="1" x14ac:dyDescent="0.2">
      <c r="A112" s="539"/>
      <c r="B112" s="540"/>
      <c r="C112" s="540"/>
      <c r="D112" s="540"/>
      <c r="E112" s="540"/>
      <c r="F112" s="476" t="s">
        <v>410</v>
      </c>
      <c r="G112" s="540"/>
      <c r="H112" s="685"/>
      <c r="I112"/>
      <c r="J112"/>
      <c r="K112"/>
    </row>
    <row r="113" spans="1:12" s="880" customFormat="1" ht="36" customHeight="1" x14ac:dyDescent="0.2">
      <c r="A113" s="539" t="s">
        <v>625</v>
      </c>
      <c r="B113" s="1591" t="s">
        <v>744</v>
      </c>
      <c r="C113" s="1591"/>
      <c r="D113" s="1591"/>
      <c r="E113" s="1592"/>
      <c r="F113" s="478">
        <v>0</v>
      </c>
      <c r="G113" s="1607" t="str">
        <f>IF(F113="","RISPOSTA OBBLIGATORIA","")</f>
        <v/>
      </c>
      <c r="H113" s="1608"/>
      <c r="I113" s="311">
        <f>F113</f>
        <v>0</v>
      </c>
      <c r="J113"/>
      <c r="K113"/>
    </row>
    <row r="114" spans="1:12" customFormat="1" ht="15.6" hidden="1" customHeight="1" x14ac:dyDescent="0.2">
      <c r="A114" s="539"/>
      <c r="B114" s="694"/>
      <c r="C114" s="694"/>
      <c r="D114" s="694"/>
      <c r="E114" s="694"/>
      <c r="F114" s="694"/>
      <c r="G114" s="585"/>
      <c r="H114" s="829"/>
    </row>
    <row r="115" spans="1:12" customFormat="1" ht="15.6" hidden="1" customHeight="1" x14ac:dyDescent="0.2">
      <c r="A115" s="539"/>
      <c r="B115" s="694"/>
      <c r="C115" s="694"/>
      <c r="D115" s="694"/>
      <c r="E115" s="694"/>
      <c r="F115" s="694"/>
      <c r="G115" s="585"/>
      <c r="H115" s="685"/>
    </row>
    <row r="116" spans="1:12" customFormat="1" ht="15.6" hidden="1" customHeight="1" x14ac:dyDescent="0.2">
      <c r="A116" s="539"/>
      <c r="B116" s="694"/>
      <c r="C116" s="694"/>
      <c r="D116" s="694"/>
      <c r="E116" s="694"/>
      <c r="F116" s="694"/>
      <c r="G116" s="585"/>
      <c r="H116" s="685"/>
    </row>
    <row r="117" spans="1:12" customFormat="1" ht="15.6" hidden="1" customHeight="1" x14ac:dyDescent="0.2">
      <c r="A117" s="539"/>
      <c r="B117" s="694"/>
      <c r="C117" s="694"/>
      <c r="D117" s="694"/>
      <c r="E117" s="694"/>
      <c r="F117" s="694"/>
      <c r="G117" s="585"/>
      <c r="H117" s="685"/>
    </row>
    <row r="118" spans="1:12" customFormat="1" ht="15.6" hidden="1" customHeight="1" x14ac:dyDescent="0.2">
      <c r="A118" s="539"/>
      <c r="B118" s="694"/>
      <c r="C118" s="694"/>
      <c r="D118" s="694"/>
      <c r="E118" s="694"/>
      <c r="F118" s="694"/>
      <c r="G118" s="585"/>
      <c r="H118" s="685"/>
    </row>
    <row r="119" spans="1:12" customFormat="1" ht="15.6" hidden="1" customHeight="1" x14ac:dyDescent="0.2">
      <c r="A119" s="539"/>
      <c r="B119" s="694"/>
      <c r="C119" s="694"/>
      <c r="D119" s="694"/>
      <c r="E119" s="694"/>
      <c r="F119" s="694"/>
      <c r="G119" s="585"/>
      <c r="H119" s="829"/>
    </row>
    <row r="120" spans="1:12" ht="15.6" customHeight="1" x14ac:dyDescent="0.2">
      <c r="C120" s="642"/>
      <c r="D120" s="695"/>
      <c r="E120" s="695"/>
      <c r="F120" s="694"/>
      <c r="G120" s="643"/>
      <c r="H120" s="693"/>
      <c r="I120" s="475"/>
    </row>
    <row r="121" spans="1:12" ht="15" customHeight="1" x14ac:dyDescent="0.2">
      <c r="F121" s="476"/>
      <c r="H121" s="685"/>
      <c r="I121" s="509"/>
    </row>
    <row r="122" spans="1:12" ht="49.35" customHeight="1" x14ac:dyDescent="1.05">
      <c r="A122" s="546" t="s">
        <v>586</v>
      </c>
      <c r="B122" s="1599" t="s">
        <v>1106</v>
      </c>
      <c r="C122" s="1599"/>
      <c r="D122" s="1599"/>
      <c r="E122" s="1639"/>
      <c r="F122" s="826" t="s">
        <v>654</v>
      </c>
      <c r="G122" s="881" t="str">
        <f>IF(I122=0,"←","")</f>
        <v>←</v>
      </c>
      <c r="H122" s="596" t="str">
        <f>IF(I122=0,"RISPOSTA OBBLIGATORIA - Cliccare sulla cella per selezionare la risposta","")</f>
        <v>RISPOSTA OBBLIGATORIA - Cliccare sulla cella per selezionare la risposta</v>
      </c>
      <c r="I122" s="827">
        <f>IF(F122="Si",1,IF(F122="No",2,IF(F122="Non tenuto","X",0)))</f>
        <v>0</v>
      </c>
    </row>
    <row r="123" spans="1:12" ht="15" customHeight="1" x14ac:dyDescent="0.2">
      <c r="H123" s="685"/>
      <c r="I123" s="475"/>
    </row>
    <row r="124" spans="1:12" ht="15" hidden="1" customHeight="1" x14ac:dyDescent="0.2">
      <c r="F124" s="476"/>
      <c r="G124" s="476"/>
      <c r="H124" s="685"/>
      <c r="I124" s="509"/>
    </row>
    <row r="125" spans="1:12" ht="43.5" hidden="1" customHeight="1" x14ac:dyDescent="0.2">
      <c r="A125" s="546"/>
      <c r="B125" s="1595"/>
      <c r="C125" s="1595"/>
      <c r="D125" s="1595"/>
      <c r="E125" s="1596"/>
      <c r="F125" s="451"/>
      <c r="G125" s="451"/>
      <c r="H125" s="596"/>
    </row>
    <row r="126" spans="1:12" ht="15" hidden="1" customHeight="1" x14ac:dyDescent="0.2">
      <c r="F126" s="474"/>
      <c r="G126" s="505"/>
      <c r="H126" s="685"/>
      <c r="I126" s="475"/>
    </row>
    <row r="127" spans="1:12" ht="15" customHeight="1" x14ac:dyDescent="0.2">
      <c r="F127" s="476" t="s">
        <v>410</v>
      </c>
      <c r="G127" s="643"/>
      <c r="H127" s="921"/>
      <c r="I127" s="924"/>
      <c r="J127" s="880"/>
      <c r="K127" s="880"/>
      <c r="L127" s="880"/>
    </row>
    <row r="128" spans="1:12" ht="46.5" customHeight="1" x14ac:dyDescent="0.2">
      <c r="A128" s="546" t="s">
        <v>964</v>
      </c>
      <c r="B128" s="1595" t="s">
        <v>1073</v>
      </c>
      <c r="C128" s="1595"/>
      <c r="D128" s="1595"/>
      <c r="E128" s="1596"/>
      <c r="F128" s="478">
        <v>0</v>
      </c>
      <c r="G128" s="1607" t="str">
        <f>IF(F128="","RISPOSTA OBBLIGATORIA","")</f>
        <v/>
      </c>
      <c r="H128" s="1611"/>
      <c r="I128" s="311">
        <f>F128</f>
        <v>0</v>
      </c>
      <c r="J128" s="880"/>
      <c r="K128" s="880"/>
      <c r="L128" s="880"/>
    </row>
    <row r="129" spans="1:9" ht="18.600000000000001" customHeight="1" x14ac:dyDescent="0.2">
      <c r="C129" s="642"/>
      <c r="D129" s="695"/>
      <c r="E129" s="695"/>
      <c r="F129" s="643"/>
      <c r="G129" s="643"/>
      <c r="H129" s="693"/>
      <c r="I129" s="475"/>
    </row>
    <row r="130" spans="1:9" ht="15" customHeight="1" x14ac:dyDescent="0.2">
      <c r="F130" s="476"/>
      <c r="H130" s="596"/>
      <c r="I130" s="509"/>
    </row>
    <row r="131" spans="1:9" ht="50.1" customHeight="1" x14ac:dyDescent="1.05">
      <c r="A131" s="546" t="s">
        <v>889</v>
      </c>
      <c r="B131" s="1599" t="s">
        <v>856</v>
      </c>
      <c r="C131" s="1599"/>
      <c r="D131" s="1599"/>
      <c r="E131" s="1616"/>
      <c r="F131" s="886" t="s">
        <v>654</v>
      </c>
      <c r="G131" s="881" t="str">
        <f>IF(I131=0,"←","")</f>
        <v>←</v>
      </c>
      <c r="H131" s="596" t="str">
        <f>IF(I131=0,"RISPOSTA OBBLIGATORIA - Cliccare sulla cella per selezionare la risposta","")</f>
        <v>RISPOSTA OBBLIGATORIA - Cliccare sulla cella per selezionare la risposta</v>
      </c>
      <c r="I131" s="827">
        <f>IF(F131="Sì, esiste un apposito Ufficio/Servizio",1,IF(F131="No",2,IF(F131="No, ma la funzione è esercitata da un altro ufficio","X",0)))</f>
        <v>0</v>
      </c>
    </row>
    <row r="132" spans="1:9" ht="15" customHeight="1" x14ac:dyDescent="0.2">
      <c r="B132" s="469"/>
      <c r="C132" s="469"/>
      <c r="D132" s="469"/>
      <c r="E132" s="469"/>
      <c r="F132" s="469"/>
      <c r="G132" s="469"/>
      <c r="H132" s="686"/>
      <c r="I132" s="475"/>
    </row>
    <row r="133" spans="1:9" ht="15" customHeight="1" x14ac:dyDescent="0.2">
      <c r="F133" s="476"/>
      <c r="H133" s="596"/>
      <c r="I133" s="509"/>
    </row>
    <row r="134" spans="1:9" ht="50.1" customHeight="1" x14ac:dyDescent="1.05">
      <c r="A134" s="546" t="s">
        <v>890</v>
      </c>
      <c r="B134" s="1599" t="s">
        <v>857</v>
      </c>
      <c r="C134" s="1599"/>
      <c r="D134" s="1599"/>
      <c r="E134" s="1616"/>
      <c r="F134" s="886" t="s">
        <v>654</v>
      </c>
      <c r="G134" s="881" t="str">
        <f>IF(I134=0,"←","")</f>
        <v>←</v>
      </c>
      <c r="H134" s="596" t="str">
        <f>IF(I134=0,"RISPOSTA OBBLIGATORIA - Cliccare sulla cella per selezionare la risposta","")</f>
        <v>RISPOSTA OBBLIGATORIA - Cliccare sulla cella per selezionare la risposta</v>
      </c>
      <c r="I134" s="827">
        <f>IF(F134="Sì, annuale per l'anno di rilevazione",1,IF(F134="No",2,IF(F134="Sì, pluriennale","X",0)))</f>
        <v>0</v>
      </c>
    </row>
    <row r="135" spans="1:9" ht="15" customHeight="1" x14ac:dyDescent="0.2">
      <c r="B135" s="469"/>
      <c r="C135" s="469"/>
      <c r="D135" s="469"/>
      <c r="E135" s="469"/>
      <c r="F135" s="469"/>
      <c r="G135" s="469"/>
      <c r="H135" s="686"/>
      <c r="I135" s="475"/>
    </row>
    <row r="136" spans="1:9" ht="18" customHeight="1" x14ac:dyDescent="0.2">
      <c r="A136" s="546" t="s">
        <v>864</v>
      </c>
      <c r="B136" s="1599" t="s">
        <v>858</v>
      </c>
      <c r="C136" s="1599"/>
      <c r="D136" s="1599"/>
      <c r="E136" s="1599"/>
      <c r="F136" s="469"/>
      <c r="G136" s="887" t="s">
        <v>859</v>
      </c>
      <c r="H136" s="686"/>
      <c r="I136" s="414"/>
    </row>
    <row r="137" spans="1:9" ht="15" customHeight="1" x14ac:dyDescent="0.2">
      <c r="B137" s="469"/>
      <c r="C137" s="1619" t="s">
        <v>860</v>
      </c>
      <c r="D137" s="1619"/>
      <c r="E137" s="1619"/>
      <c r="F137" s="476" t="s">
        <v>861</v>
      </c>
      <c r="G137" s="643"/>
      <c r="H137" s="888"/>
      <c r="I137" s="414"/>
    </row>
    <row r="138" spans="1:9" ht="15" customHeight="1" x14ac:dyDescent="0.2">
      <c r="C138" s="889" t="s">
        <v>865</v>
      </c>
      <c r="D138" s="890"/>
      <c r="E138" s="891"/>
      <c r="F138" s="478">
        <v>0</v>
      </c>
      <c r="G138" s="892" t="str">
        <f t="shared" ref="G138:G147" si="0">IF(F138="","RISPOSTA OBBLIGATORIA","")</f>
        <v/>
      </c>
      <c r="H138" s="893"/>
      <c r="I138" s="483">
        <f>F138</f>
        <v>0</v>
      </c>
    </row>
    <row r="139" spans="1:9" ht="15" customHeight="1" x14ac:dyDescent="0.2">
      <c r="C139" s="889" t="s">
        <v>1080</v>
      </c>
      <c r="D139" s="896"/>
      <c r="E139" s="897"/>
      <c r="F139" s="478">
        <v>0</v>
      </c>
      <c r="G139" s="892" t="str">
        <f t="shared" si="0"/>
        <v/>
      </c>
      <c r="H139" s="893"/>
      <c r="I139" s="483">
        <f t="shared" ref="I139:I147" si="1">F139</f>
        <v>0</v>
      </c>
    </row>
    <row r="140" spans="1:9" ht="15" hidden="1" customHeight="1" x14ac:dyDescent="0.2">
      <c r="C140" s="977">
        <v>71</v>
      </c>
      <c r="D140" s="896"/>
      <c r="E140" s="897"/>
      <c r="F140" s="478">
        <v>0</v>
      </c>
      <c r="G140" s="892" t="str">
        <f t="shared" si="0"/>
        <v/>
      </c>
      <c r="H140" s="893"/>
      <c r="I140" s="483">
        <f t="shared" si="1"/>
        <v>0</v>
      </c>
    </row>
    <row r="141" spans="1:9" ht="15" customHeight="1" x14ac:dyDescent="0.2">
      <c r="C141" s="889" t="s">
        <v>866</v>
      </c>
      <c r="D141" s="896"/>
      <c r="E141" s="897"/>
      <c r="F141" s="478">
        <v>0</v>
      </c>
      <c r="G141" s="892" t="str">
        <f t="shared" si="0"/>
        <v/>
      </c>
      <c r="H141" s="893"/>
      <c r="I141" s="483">
        <f t="shared" si="1"/>
        <v>0</v>
      </c>
    </row>
    <row r="142" spans="1:9" ht="15" customHeight="1" x14ac:dyDescent="0.2">
      <c r="C142" s="889" t="s">
        <v>867</v>
      </c>
      <c r="D142" s="896"/>
      <c r="E142" s="897"/>
      <c r="F142" s="478">
        <v>0</v>
      </c>
      <c r="G142" s="892" t="str">
        <f t="shared" si="0"/>
        <v/>
      </c>
      <c r="H142" s="893"/>
      <c r="I142" s="483">
        <f t="shared" si="1"/>
        <v>0</v>
      </c>
    </row>
    <row r="143" spans="1:9" ht="15" customHeight="1" x14ac:dyDescent="0.2">
      <c r="C143" s="889" t="s">
        <v>868</v>
      </c>
      <c r="D143" s="896"/>
      <c r="E143" s="897"/>
      <c r="F143" s="478">
        <v>0</v>
      </c>
      <c r="G143" s="892" t="str">
        <f t="shared" si="0"/>
        <v/>
      </c>
      <c r="H143" s="893"/>
      <c r="I143" s="483">
        <f t="shared" si="1"/>
        <v>0</v>
      </c>
    </row>
    <row r="144" spans="1:9" ht="15" customHeight="1" x14ac:dyDescent="0.2">
      <c r="C144" s="889" t="s">
        <v>869</v>
      </c>
      <c r="D144" s="896"/>
      <c r="E144" s="897"/>
      <c r="F144" s="478">
        <v>0</v>
      </c>
      <c r="G144" s="892" t="str">
        <f t="shared" si="0"/>
        <v/>
      </c>
      <c r="H144" s="893"/>
      <c r="I144" s="483">
        <f t="shared" si="1"/>
        <v>0</v>
      </c>
    </row>
    <row r="145" spans="1:9" ht="15" customHeight="1" x14ac:dyDescent="0.2">
      <c r="C145" s="889" t="s">
        <v>870</v>
      </c>
      <c r="D145" s="896"/>
      <c r="E145" s="897"/>
      <c r="F145" s="478">
        <v>0</v>
      </c>
      <c r="G145" s="892" t="str">
        <f t="shared" si="0"/>
        <v/>
      </c>
      <c r="H145" s="893"/>
      <c r="I145" s="483">
        <f t="shared" si="1"/>
        <v>0</v>
      </c>
    </row>
    <row r="146" spans="1:9" ht="15" customHeight="1" x14ac:dyDescent="0.2">
      <c r="C146" s="889" t="s">
        <v>871</v>
      </c>
      <c r="D146" s="896"/>
      <c r="E146" s="897"/>
      <c r="F146" s="478">
        <v>0</v>
      </c>
      <c r="G146" s="892" t="str">
        <f t="shared" si="0"/>
        <v/>
      </c>
      <c r="H146" s="893"/>
      <c r="I146" s="483">
        <f t="shared" si="1"/>
        <v>0</v>
      </c>
    </row>
    <row r="147" spans="1:9" ht="15" customHeight="1" x14ac:dyDescent="0.2">
      <c r="C147" s="889" t="s">
        <v>872</v>
      </c>
      <c r="D147" s="896"/>
      <c r="E147" s="897"/>
      <c r="F147" s="478">
        <v>0</v>
      </c>
      <c r="G147" s="892" t="str">
        <f t="shared" si="0"/>
        <v/>
      </c>
      <c r="H147" s="893"/>
      <c r="I147" s="483">
        <f t="shared" si="1"/>
        <v>0</v>
      </c>
    </row>
    <row r="148" spans="1:9" ht="15" customHeight="1" x14ac:dyDescent="0.2">
      <c r="B148" s="469"/>
      <c r="C148" s="469"/>
      <c r="D148" s="469"/>
      <c r="E148" s="469"/>
      <c r="F148" s="989">
        <f>SUM(F138:F147)</f>
        <v>0</v>
      </c>
      <c r="G148" s="894"/>
      <c r="H148" s="895"/>
      <c r="I148" s="414"/>
    </row>
    <row r="149" spans="1:9" ht="36" customHeight="1" x14ac:dyDescent="0.2">
      <c r="A149" s="546" t="s">
        <v>873</v>
      </c>
      <c r="B149" s="1599" t="s">
        <v>1104</v>
      </c>
      <c r="C149" s="1599"/>
      <c r="D149" s="1599"/>
      <c r="E149" s="1599"/>
      <c r="F149" s="469"/>
      <c r="G149" s="887" t="s">
        <v>862</v>
      </c>
      <c r="H149" s="686"/>
      <c r="I149" s="414"/>
    </row>
    <row r="150" spans="1:9" ht="15" customHeight="1" x14ac:dyDescent="0.2">
      <c r="B150" s="469"/>
      <c r="C150" s="1619" t="s">
        <v>860</v>
      </c>
      <c r="D150" s="1619"/>
      <c r="E150" s="1619"/>
      <c r="F150" s="476" t="s">
        <v>909</v>
      </c>
      <c r="G150" s="643"/>
      <c r="H150" s="888"/>
      <c r="I150" s="414"/>
    </row>
    <row r="151" spans="1:9" ht="15" customHeight="1" x14ac:dyDescent="0.2">
      <c r="C151" s="889" t="s">
        <v>874</v>
      </c>
      <c r="D151" s="890"/>
      <c r="E151" s="891"/>
      <c r="F151" s="478">
        <v>0</v>
      </c>
      <c r="G151" s="892" t="str">
        <f t="shared" ref="G151:G159" si="2">IF(F151="","RISPOSTA OBBLIGATORIA","")</f>
        <v/>
      </c>
      <c r="H151" s="893"/>
      <c r="I151" s="483">
        <f>F151</f>
        <v>0</v>
      </c>
    </row>
    <row r="152" spans="1:9" ht="15" customHeight="1" x14ac:dyDescent="0.2">
      <c r="C152" s="889" t="s">
        <v>875</v>
      </c>
      <c r="D152" s="896"/>
      <c r="E152" s="897"/>
      <c r="F152" s="478">
        <v>0</v>
      </c>
      <c r="G152" s="892" t="str">
        <f t="shared" si="2"/>
        <v/>
      </c>
      <c r="H152" s="893"/>
      <c r="I152" s="483">
        <f t="shared" ref="I152:I159" si="3">F152</f>
        <v>0</v>
      </c>
    </row>
    <row r="153" spans="1:9" ht="15" customHeight="1" x14ac:dyDescent="0.2">
      <c r="C153" s="889" t="s">
        <v>876</v>
      </c>
      <c r="D153" s="896"/>
      <c r="E153" s="897"/>
      <c r="F153" s="478">
        <v>0</v>
      </c>
      <c r="G153" s="892" t="str">
        <f t="shared" si="2"/>
        <v/>
      </c>
      <c r="H153" s="893"/>
      <c r="I153" s="483">
        <f t="shared" si="3"/>
        <v>0</v>
      </c>
    </row>
    <row r="154" spans="1:9" ht="15" customHeight="1" x14ac:dyDescent="0.2">
      <c r="C154" s="889" t="s">
        <v>877</v>
      </c>
      <c r="D154" s="896"/>
      <c r="E154" s="897"/>
      <c r="F154" s="478">
        <v>0</v>
      </c>
      <c r="G154" s="892" t="str">
        <f t="shared" si="2"/>
        <v/>
      </c>
      <c r="H154" s="893"/>
      <c r="I154" s="483">
        <f t="shared" si="3"/>
        <v>0</v>
      </c>
    </row>
    <row r="155" spans="1:9" ht="15" customHeight="1" x14ac:dyDescent="0.2">
      <c r="C155" s="889" t="s">
        <v>878</v>
      </c>
      <c r="D155" s="896"/>
      <c r="E155" s="897"/>
      <c r="F155" s="478">
        <v>0</v>
      </c>
      <c r="G155" s="892" t="str">
        <f t="shared" si="2"/>
        <v/>
      </c>
      <c r="H155" s="893"/>
      <c r="I155" s="483">
        <f t="shared" si="3"/>
        <v>0</v>
      </c>
    </row>
    <row r="156" spans="1:9" ht="15" customHeight="1" x14ac:dyDescent="0.2">
      <c r="C156" s="889" t="s">
        <v>879</v>
      </c>
      <c r="D156" s="896"/>
      <c r="E156" s="897"/>
      <c r="F156" s="478">
        <v>0</v>
      </c>
      <c r="G156" s="892" t="str">
        <f t="shared" si="2"/>
        <v/>
      </c>
      <c r="H156" s="893"/>
      <c r="I156" s="483">
        <f t="shared" si="3"/>
        <v>0</v>
      </c>
    </row>
    <row r="157" spans="1:9" ht="15" customHeight="1" x14ac:dyDescent="0.2">
      <c r="C157" s="889" t="s">
        <v>880</v>
      </c>
      <c r="D157" s="896"/>
      <c r="E157" s="897"/>
      <c r="F157" s="478">
        <v>0</v>
      </c>
      <c r="G157" s="892" t="str">
        <f t="shared" si="2"/>
        <v/>
      </c>
      <c r="H157" s="893"/>
      <c r="I157" s="483">
        <f t="shared" si="3"/>
        <v>0</v>
      </c>
    </row>
    <row r="158" spans="1:9" ht="15" customHeight="1" x14ac:dyDescent="0.2">
      <c r="C158" s="889" t="s">
        <v>881</v>
      </c>
      <c r="D158" s="896"/>
      <c r="E158" s="897"/>
      <c r="F158" s="478">
        <v>0</v>
      </c>
      <c r="G158" s="892" t="str">
        <f t="shared" si="2"/>
        <v/>
      </c>
      <c r="H158" s="893"/>
      <c r="I158" s="483">
        <f t="shared" si="3"/>
        <v>0</v>
      </c>
    </row>
    <row r="159" spans="1:9" ht="15" customHeight="1" x14ac:dyDescent="0.2">
      <c r="C159" s="889" t="s">
        <v>882</v>
      </c>
      <c r="D159" s="896"/>
      <c r="E159" s="897"/>
      <c r="F159" s="478">
        <v>0</v>
      </c>
      <c r="G159" s="892" t="str">
        <f t="shared" si="2"/>
        <v/>
      </c>
      <c r="H159" s="893"/>
      <c r="I159" s="483">
        <f t="shared" si="3"/>
        <v>0</v>
      </c>
    </row>
    <row r="160" spans="1:9" ht="15" customHeight="1" x14ac:dyDescent="0.2">
      <c r="B160" s="469"/>
      <c r="C160" s="469"/>
      <c r="D160" s="469"/>
      <c r="E160" s="469"/>
      <c r="F160" s="469"/>
      <c r="G160" s="469"/>
      <c r="H160" s="686"/>
      <c r="I160" s="414"/>
    </row>
    <row r="161" spans="1:10" ht="15" customHeight="1" x14ac:dyDescent="0.2">
      <c r="A161" s="546" t="s">
        <v>883</v>
      </c>
      <c r="B161" s="1599" t="s">
        <v>863</v>
      </c>
      <c r="C161" s="1599"/>
      <c r="D161" s="1599"/>
      <c r="E161" s="1599"/>
      <c r="F161" s="476" t="s">
        <v>272</v>
      </c>
      <c r="G161" s="476" t="s">
        <v>273</v>
      </c>
      <c r="H161" s="686"/>
    </row>
    <row r="162" spans="1:10" ht="21" customHeight="1" x14ac:dyDescent="0.2">
      <c r="B162" s="469"/>
      <c r="C162" s="1620" t="s">
        <v>884</v>
      </c>
      <c r="D162" s="1620"/>
      <c r="E162" s="1620"/>
      <c r="F162" s="451"/>
      <c r="G162" s="451"/>
      <c r="H162" s="898" t="str">
        <f>IF(I162=0,"RISPOSTA OBBLIGATORIA","")</f>
        <v>RISPOSTA OBBLIGATORIA</v>
      </c>
      <c r="I162" s="508">
        <v>0</v>
      </c>
      <c r="J162" s="505" t="str">
        <f>IF(I162=1,"VERO",IF(I162=2,"FALSO",""))</f>
        <v/>
      </c>
    </row>
    <row r="163" spans="1:10" ht="21" customHeight="1" x14ac:dyDescent="0.2">
      <c r="B163" s="469"/>
      <c r="C163" s="1620" t="s">
        <v>885</v>
      </c>
      <c r="D163" s="1620"/>
      <c r="E163" s="1620"/>
      <c r="F163" s="451"/>
      <c r="G163" s="451"/>
      <c r="H163" s="898" t="str">
        <f>IF(I163=0,"RISPOSTA OBBLIGATORIA","")</f>
        <v>RISPOSTA OBBLIGATORIA</v>
      </c>
      <c r="I163" s="508">
        <v>0</v>
      </c>
      <c r="J163" s="505" t="str">
        <f>IF(I163=1,"VERO",IF(I163=2,"FALSO",""))</f>
        <v/>
      </c>
    </row>
    <row r="164" spans="1:10" ht="21" customHeight="1" x14ac:dyDescent="0.2">
      <c r="B164" s="469"/>
      <c r="C164" s="1620" t="s">
        <v>886</v>
      </c>
      <c r="D164" s="1620"/>
      <c r="E164" s="1620"/>
      <c r="F164" s="451"/>
      <c r="G164" s="451"/>
      <c r="H164" s="898" t="str">
        <f>IF(I164=0,"RISPOSTA OBBLIGATORIA","")</f>
        <v>RISPOSTA OBBLIGATORIA</v>
      </c>
      <c r="I164" s="508">
        <v>0</v>
      </c>
      <c r="J164" s="505" t="str">
        <f>IF(I164=1,"VERO",IF(I164=2,"FALSO",""))</f>
        <v/>
      </c>
    </row>
    <row r="165" spans="1:10" ht="21" customHeight="1" x14ac:dyDescent="0.2">
      <c r="B165" s="469"/>
      <c r="C165" s="1620" t="s">
        <v>887</v>
      </c>
      <c r="D165" s="1620"/>
      <c r="E165" s="1620"/>
      <c r="F165" s="451"/>
      <c r="G165" s="451"/>
      <c r="H165" s="898" t="str">
        <f>IF(I165=0,"RISPOSTA OBBLIGATORIA","")</f>
        <v>RISPOSTA OBBLIGATORIA</v>
      </c>
      <c r="I165" s="508">
        <v>0</v>
      </c>
      <c r="J165" s="505" t="str">
        <f>IF(I165=1,"VERO",IF(I165=2,"FALSO",""))</f>
        <v/>
      </c>
    </row>
    <row r="166" spans="1:10" ht="21" customHeight="1" x14ac:dyDescent="0.2">
      <c r="B166" s="469"/>
      <c r="C166" s="1620" t="s">
        <v>888</v>
      </c>
      <c r="D166" s="1620"/>
      <c r="E166" s="1620"/>
      <c r="F166" s="451"/>
      <c r="G166" s="451"/>
      <c r="H166" s="898" t="str">
        <f>IF(I166=0,"RISPOSTA OBBLIGATORIA","")</f>
        <v>RISPOSTA OBBLIGATORIA</v>
      </c>
      <c r="I166" s="508">
        <v>0</v>
      </c>
      <c r="J166" s="505" t="str">
        <f>IF(I166=1,"VERO",IF(I166=2,"FALSO",""))</f>
        <v/>
      </c>
    </row>
    <row r="167" spans="1:10" ht="15" customHeight="1" x14ac:dyDescent="0.2">
      <c r="B167" s="469"/>
      <c r="C167" s="469"/>
      <c r="D167" s="469"/>
      <c r="E167" s="469"/>
      <c r="F167" s="469"/>
      <c r="G167" s="469"/>
      <c r="H167" s="686"/>
      <c r="I167" s="414"/>
    </row>
    <row r="168" spans="1:10" ht="15" customHeight="1" x14ac:dyDescent="0.2">
      <c r="A168" s="505"/>
      <c r="B168" s="505"/>
      <c r="C168" s="505"/>
      <c r="D168" s="505"/>
      <c r="E168" s="505"/>
      <c r="F168" s="476" t="s">
        <v>410</v>
      </c>
      <c r="G168" s="469"/>
      <c r="H168" s="686"/>
      <c r="I168" s="475"/>
    </row>
    <row r="169" spans="1:10" ht="35.85" customHeight="1" x14ac:dyDescent="0.2">
      <c r="A169" s="979" t="s">
        <v>1081</v>
      </c>
      <c r="B169" s="1599" t="s">
        <v>1082</v>
      </c>
      <c r="C169" s="1599"/>
      <c r="D169" s="1599"/>
      <c r="E169" s="1616"/>
      <c r="F169" s="478">
        <v>0</v>
      </c>
      <c r="G169" s="469"/>
      <c r="H169" s="686"/>
      <c r="I169" s="311">
        <f>F169</f>
        <v>0</v>
      </c>
    </row>
    <row r="170" spans="1:10" ht="15" customHeight="1" x14ac:dyDescent="0.2">
      <c r="A170" s="584"/>
      <c r="B170" s="469"/>
      <c r="C170" s="469"/>
      <c r="D170" s="469"/>
      <c r="E170" s="469"/>
      <c r="F170" s="469"/>
      <c r="G170" s="469"/>
      <c r="H170" s="686"/>
      <c r="I170" s="475"/>
    </row>
    <row r="171" spans="1:10" ht="15" customHeight="1" x14ac:dyDescent="0.2">
      <c r="A171" s="965"/>
      <c r="B171" s="505"/>
      <c r="C171" s="505"/>
      <c r="D171" s="505"/>
      <c r="E171" s="505"/>
      <c r="F171" s="476" t="s">
        <v>1083</v>
      </c>
      <c r="G171" s="476" t="s">
        <v>1084</v>
      </c>
      <c r="H171" s="686"/>
      <c r="I171" s="475"/>
    </row>
    <row r="172" spans="1:10" ht="36.6" customHeight="1" x14ac:dyDescent="0.2">
      <c r="A172" s="979" t="s">
        <v>1085</v>
      </c>
      <c r="B172" s="1599" t="s">
        <v>1086</v>
      </c>
      <c r="C172" s="1599"/>
      <c r="D172" s="1599"/>
      <c r="E172" s="1599"/>
      <c r="F172" s="451"/>
      <c r="G172" s="451"/>
      <c r="H172" s="976" t="str">
        <f>IF(I172=0,"RISPOSTA OBBLIGATORIA","")</f>
        <v>RISPOSTA OBBLIGATORIA</v>
      </c>
      <c r="I172" s="475">
        <v>0</v>
      </c>
      <c r="J172" s="505" t="str">
        <f>IF(I172=1,"VERO",IF(I172=2,"FALSO",""))</f>
        <v/>
      </c>
    </row>
    <row r="173" spans="1:10" ht="15" customHeight="1" x14ac:dyDescent="0.2">
      <c r="B173" s="469"/>
      <c r="C173" s="469"/>
      <c r="D173" s="469"/>
      <c r="E173" s="469"/>
      <c r="F173" s="469"/>
      <c r="G173" s="469"/>
      <c r="H173" s="686"/>
      <c r="I173" s="414"/>
    </row>
    <row r="174" spans="1:10" ht="27.75" customHeight="1" x14ac:dyDescent="0.2">
      <c r="A174" s="546" t="s">
        <v>1087</v>
      </c>
      <c r="B174" s="1599" t="s">
        <v>1088</v>
      </c>
      <c r="C174" s="1599"/>
      <c r="D174" s="1599"/>
      <c r="E174" s="1599"/>
      <c r="F174" s="505"/>
      <c r="G174" s="469"/>
      <c r="H174" s="686"/>
      <c r="I174" s="414"/>
    </row>
    <row r="175" spans="1:10" ht="15" customHeight="1" x14ac:dyDescent="0.2">
      <c r="B175" s="957"/>
      <c r="C175" s="957"/>
      <c r="D175" s="957"/>
      <c r="E175" s="957"/>
      <c r="F175" s="476" t="s">
        <v>410</v>
      </c>
      <c r="G175" s="469"/>
      <c r="H175" s="686"/>
      <c r="I175" s="414"/>
    </row>
    <row r="176" spans="1:10" ht="20.85" customHeight="1" x14ac:dyDescent="0.2">
      <c r="B176" s="505"/>
      <c r="C176" s="1620" t="s">
        <v>1089</v>
      </c>
      <c r="D176" s="1620"/>
      <c r="E176" s="1620"/>
      <c r="F176" s="478">
        <v>0</v>
      </c>
      <c r="G176" s="469"/>
      <c r="H176" s="686"/>
      <c r="I176" s="483">
        <f>F176</f>
        <v>0</v>
      </c>
    </row>
    <row r="177" spans="1:9" ht="20.85" customHeight="1" x14ac:dyDescent="0.2">
      <c r="B177" s="505"/>
      <c r="C177" s="1620" t="s">
        <v>1212</v>
      </c>
      <c r="D177" s="1620"/>
      <c r="E177" s="1620"/>
      <c r="F177" s="478">
        <v>0</v>
      </c>
      <c r="G177" s="469"/>
      <c r="H177" s="686"/>
      <c r="I177" s="483">
        <f>F177</f>
        <v>0</v>
      </c>
    </row>
    <row r="178" spans="1:9" ht="20.85" customHeight="1" x14ac:dyDescent="0.2">
      <c r="B178" s="505"/>
      <c r="C178" s="1620" t="s">
        <v>1213</v>
      </c>
      <c r="D178" s="1620"/>
      <c r="E178" s="1620"/>
      <c r="F178" s="478">
        <v>0</v>
      </c>
      <c r="G178" s="469"/>
      <c r="H178" s="686"/>
      <c r="I178" s="483">
        <f>F178</f>
        <v>0</v>
      </c>
    </row>
    <row r="179" spans="1:9" ht="15" customHeight="1" x14ac:dyDescent="0.2">
      <c r="B179" s="469"/>
      <c r="C179" s="469"/>
      <c r="D179" s="469"/>
      <c r="E179" s="469"/>
      <c r="F179" s="469"/>
      <c r="G179" s="469"/>
      <c r="H179" s="686"/>
      <c r="I179" s="414"/>
    </row>
    <row r="180" spans="1:9" ht="27.75" customHeight="1" x14ac:dyDescent="0.2">
      <c r="A180" s="546" t="s">
        <v>1090</v>
      </c>
      <c r="B180" s="1599" t="s">
        <v>1091</v>
      </c>
      <c r="C180" s="1599"/>
      <c r="D180" s="1599"/>
      <c r="E180" s="1599"/>
      <c r="F180" s="1599"/>
      <c r="G180" s="469"/>
      <c r="H180" s="686"/>
      <c r="I180" s="414"/>
    </row>
    <row r="181" spans="1:9" ht="15" customHeight="1" x14ac:dyDescent="0.2">
      <c r="B181" s="505"/>
      <c r="C181" s="505"/>
      <c r="D181" s="505"/>
      <c r="E181" s="469"/>
      <c r="F181" s="476" t="s">
        <v>410</v>
      </c>
      <c r="G181" s="469"/>
      <c r="H181" s="686"/>
      <c r="I181" s="414"/>
    </row>
    <row r="182" spans="1:9" ht="20.85" customHeight="1" x14ac:dyDescent="0.2">
      <c r="B182" s="505"/>
      <c r="C182" s="1620" t="s">
        <v>1092</v>
      </c>
      <c r="D182" s="1620"/>
      <c r="E182" s="1620"/>
      <c r="F182" s="478">
        <v>0</v>
      </c>
      <c r="G182" s="469"/>
      <c r="H182" s="686"/>
      <c r="I182" s="483">
        <f>F182</f>
        <v>0</v>
      </c>
    </row>
    <row r="183" spans="1:9" ht="20.85" customHeight="1" x14ac:dyDescent="0.2">
      <c r="B183" s="505"/>
      <c r="C183" s="1620" t="s">
        <v>1214</v>
      </c>
      <c r="D183" s="1620"/>
      <c r="E183" s="1620"/>
      <c r="F183" s="478">
        <v>0</v>
      </c>
      <c r="G183" s="469"/>
      <c r="H183" s="686"/>
      <c r="I183" s="483">
        <f>F183</f>
        <v>0</v>
      </c>
    </row>
    <row r="184" spans="1:9" ht="20.85" customHeight="1" x14ac:dyDescent="0.2">
      <c r="B184" s="469"/>
      <c r="C184" s="1620" t="s">
        <v>1216</v>
      </c>
      <c r="D184" s="1620"/>
      <c r="E184" s="1620"/>
      <c r="F184" s="478">
        <v>0</v>
      </c>
      <c r="G184" s="469"/>
      <c r="H184" s="686"/>
      <c r="I184" s="483">
        <f>F184</f>
        <v>0</v>
      </c>
    </row>
    <row r="185" spans="1:9" ht="15" customHeight="1" x14ac:dyDescent="0.2">
      <c r="B185" s="469"/>
      <c r="C185" s="505"/>
      <c r="D185" s="505"/>
      <c r="E185" s="505"/>
      <c r="F185" s="469"/>
      <c r="G185" s="469"/>
      <c r="H185" s="686"/>
      <c r="I185" s="414"/>
    </row>
    <row r="186" spans="1:9" ht="27.75" customHeight="1" x14ac:dyDescent="0.2">
      <c r="A186" s="546" t="s">
        <v>1093</v>
      </c>
      <c r="B186" s="1599" t="s">
        <v>1094</v>
      </c>
      <c r="C186" s="1599"/>
      <c r="D186" s="1599"/>
      <c r="E186" s="1599"/>
      <c r="F186" s="469"/>
      <c r="G186" s="469"/>
      <c r="H186" s="686"/>
      <c r="I186" s="414"/>
    </row>
    <row r="187" spans="1:9" ht="15" customHeight="1" x14ac:dyDescent="0.2">
      <c r="B187" s="505"/>
      <c r="C187" s="505"/>
      <c r="D187" s="505"/>
      <c r="E187" s="505"/>
      <c r="F187" s="476" t="s">
        <v>410</v>
      </c>
      <c r="G187" s="469"/>
      <c r="H187" s="686"/>
      <c r="I187" s="414"/>
    </row>
    <row r="188" spans="1:9" ht="20.85" customHeight="1" x14ac:dyDescent="0.2">
      <c r="B188" s="505"/>
      <c r="C188" s="1620" t="s">
        <v>1215</v>
      </c>
      <c r="D188" s="1648"/>
      <c r="E188" s="1649"/>
      <c r="F188" s="478">
        <v>0</v>
      </c>
      <c r="G188" s="469"/>
      <c r="H188" s="686"/>
      <c r="I188" s="483">
        <f>F188</f>
        <v>0</v>
      </c>
    </row>
    <row r="189" spans="1:9" ht="20.85" customHeight="1" x14ac:dyDescent="0.2">
      <c r="B189" s="505"/>
      <c r="C189" s="1620" t="s">
        <v>1217</v>
      </c>
      <c r="D189" s="1620"/>
      <c r="E189" s="1620"/>
      <c r="F189" s="478">
        <v>0</v>
      </c>
      <c r="G189" s="469"/>
      <c r="H189" s="686"/>
      <c r="I189" s="483">
        <f>F189</f>
        <v>0</v>
      </c>
    </row>
    <row r="190" spans="1:9" ht="20.85" customHeight="1" x14ac:dyDescent="0.2">
      <c r="B190" s="1621" t="s">
        <v>1095</v>
      </c>
      <c r="C190" s="1621"/>
      <c r="D190" s="1621"/>
      <c r="E190" s="505"/>
      <c r="F190" s="505"/>
      <c r="G190" s="505"/>
      <c r="H190" s="686"/>
      <c r="I190" s="414"/>
    </row>
    <row r="191" spans="1:9" ht="20.85" customHeight="1" x14ac:dyDescent="0.2">
      <c r="B191" s="505"/>
      <c r="C191" s="1620" t="s">
        <v>1096</v>
      </c>
      <c r="D191" s="1620"/>
      <c r="E191" s="1620"/>
      <c r="F191" s="478">
        <v>0</v>
      </c>
      <c r="G191" s="469"/>
      <c r="H191" s="1634" t="str">
        <f>IF(F191+F192+F193=F188+F189," ","ATTENZIONE!
Il totale delle persone indicate nelle domande 111, 112 e 113 DEVE essere uguale al totale delle persone indicate nelle domande 109 e 110")</f>
        <v xml:space="preserve"> </v>
      </c>
      <c r="I191" s="483">
        <f>F191</f>
        <v>0</v>
      </c>
    </row>
    <row r="192" spans="1:9" ht="20.85" customHeight="1" x14ac:dyDescent="0.2">
      <c r="B192" s="505"/>
      <c r="C192" s="1620" t="s">
        <v>1097</v>
      </c>
      <c r="D192" s="1620"/>
      <c r="E192" s="1620"/>
      <c r="F192" s="478">
        <v>0</v>
      </c>
      <c r="G192" s="469"/>
      <c r="H192" s="1634"/>
      <c r="I192" s="483">
        <f>F192</f>
        <v>0</v>
      </c>
    </row>
    <row r="193" spans="1:10" ht="20.85" customHeight="1" x14ac:dyDescent="0.2">
      <c r="B193" s="469"/>
      <c r="C193" s="1620" t="s">
        <v>1098</v>
      </c>
      <c r="D193" s="1620"/>
      <c r="E193" s="1620"/>
      <c r="F193" s="478">
        <v>0</v>
      </c>
      <c r="G193" s="469"/>
      <c r="H193" s="1634"/>
      <c r="I193" s="483">
        <f>F193</f>
        <v>0</v>
      </c>
    </row>
    <row r="194" spans="1:10" ht="15" customHeight="1" x14ac:dyDescent="0.2">
      <c r="B194" s="469"/>
      <c r="C194" s="469"/>
      <c r="D194" s="469"/>
      <c r="E194" s="469"/>
      <c r="F194" s="469"/>
      <c r="G194" s="469"/>
      <c r="H194" s="686"/>
      <c r="I194" s="414"/>
    </row>
    <row r="195" spans="1:10" ht="15" customHeight="1" x14ac:dyDescent="0.2">
      <c r="B195" s="469"/>
      <c r="C195" s="469"/>
      <c r="D195" s="469"/>
      <c r="E195" s="469"/>
      <c r="F195" s="476" t="s">
        <v>410</v>
      </c>
      <c r="G195" s="469"/>
      <c r="H195" s="686"/>
      <c r="I195" s="414"/>
    </row>
    <row r="196" spans="1:10" ht="44.85" customHeight="1" x14ac:dyDescent="0.2">
      <c r="A196" s="546" t="s">
        <v>1099</v>
      </c>
      <c r="B196" s="1599" t="s">
        <v>1100</v>
      </c>
      <c r="C196" s="1599"/>
      <c r="D196" s="1599"/>
      <c r="E196" s="1599"/>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10" ht="15" customHeight="1" x14ac:dyDescent="0.2">
      <c r="B197" s="469"/>
      <c r="C197" s="469"/>
      <c r="D197" s="469"/>
      <c r="E197" s="469"/>
      <c r="F197" s="469"/>
      <c r="G197" s="469"/>
      <c r="H197" s="686"/>
      <c r="I197" s="414"/>
    </row>
    <row r="198" spans="1:10" ht="45" customHeight="1" x14ac:dyDescent="0.2">
      <c r="A198" s="546" t="s">
        <v>1101</v>
      </c>
      <c r="B198" s="1599" t="s">
        <v>1102</v>
      </c>
      <c r="C198" s="1599"/>
      <c r="D198" s="1599"/>
      <c r="E198" s="1599"/>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10" ht="15" customHeight="1" x14ac:dyDescent="0.2">
      <c r="B199" s="469"/>
      <c r="C199" s="469"/>
      <c r="D199" s="469"/>
      <c r="E199" s="469"/>
      <c r="F199" s="469"/>
      <c r="G199" s="469"/>
      <c r="H199" s="686"/>
      <c r="I199" s="414"/>
    </row>
    <row r="200" spans="1:10" ht="15" customHeight="1" x14ac:dyDescent="0.2">
      <c r="B200" s="469"/>
      <c r="C200" s="469"/>
      <c r="D200" s="469"/>
      <c r="E200" s="469"/>
      <c r="F200" s="469"/>
      <c r="G200" s="469"/>
      <c r="H200" s="686"/>
      <c r="I200" s="414"/>
    </row>
    <row r="201" spans="1:10" ht="15" customHeight="1" x14ac:dyDescent="0.2">
      <c r="B201" s="1640" t="s">
        <v>412</v>
      </c>
      <c r="C201" s="1600"/>
      <c r="D201" s="1601"/>
      <c r="E201" s="478"/>
      <c r="F201" s="1622" t="str">
        <f>IF(E201:E250=0,"RISPOSTA OBBLIGATORIA","")</f>
        <v>RISPOSTA OBBLIGATORIA</v>
      </c>
      <c r="G201" s="1642"/>
      <c r="H201" s="1643"/>
      <c r="I201" s="475"/>
    </row>
    <row r="202" spans="1:10" ht="15" customHeight="1" x14ac:dyDescent="0.2">
      <c r="B202" s="1600"/>
      <c r="C202" s="1600"/>
      <c r="D202" s="1601"/>
      <c r="E202" s="486"/>
      <c r="F202" s="1644"/>
      <c r="G202" s="1645"/>
      <c r="H202" s="1646"/>
      <c r="I202" s="414"/>
    </row>
    <row r="203" spans="1:10" ht="15" customHeight="1" x14ac:dyDescent="0.2">
      <c r="A203" s="480"/>
      <c r="B203" s="1600"/>
      <c r="C203" s="1600"/>
      <c r="D203" s="1601"/>
      <c r="E203" s="486"/>
      <c r="F203" s="1644"/>
      <c r="G203" s="1645"/>
      <c r="H203" s="1646"/>
      <c r="I203" s="414"/>
    </row>
    <row r="204" spans="1:10" ht="15" customHeight="1" x14ac:dyDescent="0.2">
      <c r="A204" s="480"/>
      <c r="B204" s="1600"/>
      <c r="C204" s="1600"/>
      <c r="D204" s="1601"/>
      <c r="E204" s="486"/>
      <c r="F204" s="1644"/>
      <c r="G204" s="1645"/>
      <c r="H204" s="1646"/>
      <c r="I204" s="414"/>
    </row>
    <row r="205" spans="1:10" ht="15" customHeight="1" x14ac:dyDescent="0.2">
      <c r="A205" s="480"/>
      <c r="B205" s="1600"/>
      <c r="C205" s="1600"/>
      <c r="D205" s="1601"/>
      <c r="E205" s="486"/>
      <c r="F205" s="1644"/>
      <c r="G205" s="1645"/>
      <c r="H205" s="1646"/>
      <c r="I205" s="414"/>
    </row>
    <row r="206" spans="1:10" ht="15" customHeight="1" x14ac:dyDescent="0.2">
      <c r="A206" s="480"/>
      <c r="B206" s="1600"/>
      <c r="C206" s="1600"/>
      <c r="D206" s="1601"/>
      <c r="E206" s="486"/>
      <c r="F206" s="1644"/>
      <c r="G206" s="1645"/>
      <c r="H206" s="1646"/>
      <c r="I206" s="414"/>
    </row>
    <row r="207" spans="1:10" ht="15" customHeight="1" x14ac:dyDescent="0.2">
      <c r="A207" s="480"/>
      <c r="B207" s="1600"/>
      <c r="C207" s="1600"/>
      <c r="D207" s="1601"/>
      <c r="E207" s="486"/>
      <c r="F207" s="1644"/>
      <c r="G207" s="1645"/>
      <c r="H207" s="1646"/>
      <c r="I207" s="414"/>
    </row>
    <row r="208" spans="1:10" s="506" customFormat="1" ht="15" customHeight="1" x14ac:dyDescent="0.2">
      <c r="A208" s="480"/>
      <c r="B208" s="1600"/>
      <c r="C208" s="1600"/>
      <c r="D208" s="1601"/>
      <c r="E208" s="486"/>
      <c r="F208" s="1644"/>
      <c r="G208" s="1645"/>
      <c r="H208" s="1646"/>
      <c r="I208" s="484"/>
      <c r="J208" s="505"/>
    </row>
    <row r="209" spans="1:9" ht="15" customHeight="1" x14ac:dyDescent="0.2">
      <c r="A209" s="480"/>
      <c r="B209" s="1600"/>
      <c r="C209" s="1600"/>
      <c r="D209" s="1601"/>
      <c r="E209" s="486"/>
      <c r="F209" s="1644"/>
      <c r="G209" s="1645"/>
      <c r="H209" s="1646"/>
      <c r="I209" s="414"/>
    </row>
    <row r="210" spans="1:9" ht="15" customHeight="1" x14ac:dyDescent="0.2">
      <c r="A210" s="480"/>
      <c r="B210" s="1600"/>
      <c r="C210" s="1600"/>
      <c r="D210" s="1601"/>
      <c r="E210" s="486"/>
      <c r="F210" s="1644"/>
      <c r="G210" s="1645"/>
      <c r="H210" s="1646"/>
      <c r="I210" s="414"/>
    </row>
    <row r="211" spans="1:9" ht="15" customHeight="1" x14ac:dyDescent="0.2">
      <c r="B211" s="1606"/>
      <c r="C211" s="1606"/>
      <c r="D211" s="1641"/>
      <c r="E211" s="486"/>
      <c r="F211" s="1647"/>
      <c r="G211" s="1606"/>
      <c r="H211" s="1641"/>
      <c r="I211" s="475"/>
    </row>
    <row r="212" spans="1:9" ht="15" customHeight="1" x14ac:dyDescent="0.2">
      <c r="B212" s="1606"/>
      <c r="C212" s="1606"/>
      <c r="D212" s="1641"/>
      <c r="E212" s="486"/>
      <c r="F212" s="1647"/>
      <c r="G212" s="1606"/>
      <c r="H212" s="1641"/>
      <c r="I212" s="475"/>
    </row>
    <row r="213" spans="1:9" ht="15" customHeight="1" x14ac:dyDescent="0.2">
      <c r="B213" s="1606"/>
      <c r="C213" s="1606"/>
      <c r="D213" s="1641"/>
      <c r="E213" s="486"/>
      <c r="F213" s="1647"/>
      <c r="G213" s="1606"/>
      <c r="H213" s="1641"/>
      <c r="I213" s="475"/>
    </row>
    <row r="214" spans="1:9" ht="15" customHeight="1" x14ac:dyDescent="0.2">
      <c r="B214" s="1606"/>
      <c r="C214" s="1606"/>
      <c r="D214" s="1641"/>
      <c r="E214" s="486"/>
      <c r="F214" s="1647"/>
      <c r="G214" s="1606"/>
      <c r="H214" s="1641"/>
      <c r="I214" s="475"/>
    </row>
    <row r="215" spans="1:9" ht="15" customHeight="1" x14ac:dyDescent="0.2">
      <c r="B215" s="1606"/>
      <c r="C215" s="1606"/>
      <c r="D215" s="1641"/>
      <c r="E215" s="486"/>
      <c r="F215" s="1647"/>
      <c r="G215" s="1606"/>
      <c r="H215" s="1641"/>
      <c r="I215" s="475"/>
    </row>
    <row r="216" spans="1:9" ht="15" customHeight="1" x14ac:dyDescent="0.2">
      <c r="B216" s="1606"/>
      <c r="C216" s="1606"/>
      <c r="D216" s="1641"/>
      <c r="E216" s="486"/>
      <c r="F216" s="1647"/>
      <c r="G216" s="1606"/>
      <c r="H216" s="1641"/>
      <c r="I216" s="475"/>
    </row>
    <row r="217" spans="1:9" ht="15" customHeight="1" x14ac:dyDescent="0.2">
      <c r="B217" s="1606"/>
      <c r="C217" s="1606"/>
      <c r="D217" s="1641"/>
      <c r="E217" s="486"/>
      <c r="F217" s="1647"/>
      <c r="G217" s="1606"/>
      <c r="H217" s="1641"/>
      <c r="I217" s="475"/>
    </row>
    <row r="218" spans="1:9" ht="15" customHeight="1" x14ac:dyDescent="0.2">
      <c r="B218" s="1606"/>
      <c r="C218" s="1606"/>
      <c r="D218" s="1641"/>
      <c r="E218" s="486"/>
      <c r="F218" s="1647"/>
      <c r="G218" s="1606"/>
      <c r="H218" s="1641"/>
      <c r="I218" s="475"/>
    </row>
    <row r="219" spans="1:9" ht="15" customHeight="1" x14ac:dyDescent="0.2">
      <c r="B219" s="1606"/>
      <c r="C219" s="1606"/>
      <c r="D219" s="1641"/>
      <c r="E219" s="486"/>
      <c r="F219" s="1647"/>
      <c r="G219" s="1606"/>
      <c r="H219" s="1641"/>
      <c r="I219" s="475"/>
    </row>
    <row r="220" spans="1:9" ht="15" customHeight="1" x14ac:dyDescent="0.2">
      <c r="B220" s="1606"/>
      <c r="C220" s="1606"/>
      <c r="D220" s="1641"/>
      <c r="E220" s="486"/>
      <c r="F220" s="1647"/>
      <c r="G220" s="1606"/>
      <c r="H220" s="1641"/>
      <c r="I220" s="475"/>
    </row>
    <row r="221" spans="1:9" ht="15" customHeight="1" x14ac:dyDescent="0.2">
      <c r="B221" s="1606"/>
      <c r="C221" s="1606"/>
      <c r="D221" s="1641"/>
      <c r="E221" s="486"/>
      <c r="F221" s="1647"/>
      <c r="G221" s="1606"/>
      <c r="H221" s="1641"/>
      <c r="I221" s="475"/>
    </row>
    <row r="222" spans="1:9" ht="15" customHeight="1" x14ac:dyDescent="0.2">
      <c r="B222" s="1606"/>
      <c r="C222" s="1606"/>
      <c r="D222" s="1641"/>
      <c r="E222" s="486"/>
      <c r="F222" s="1647"/>
      <c r="G222" s="1606"/>
      <c r="H222" s="1641"/>
      <c r="I222" s="475"/>
    </row>
    <row r="223" spans="1:9" ht="15" customHeight="1" x14ac:dyDescent="0.2">
      <c r="B223" s="1606"/>
      <c r="C223" s="1606"/>
      <c r="D223" s="1641"/>
      <c r="E223" s="486"/>
      <c r="F223" s="1647"/>
      <c r="G223" s="1606"/>
      <c r="H223" s="1641"/>
      <c r="I223" s="475"/>
    </row>
    <row r="224" spans="1:9" ht="15" customHeight="1" x14ac:dyDescent="0.2">
      <c r="B224" s="1606"/>
      <c r="C224" s="1606"/>
      <c r="D224" s="1641"/>
      <c r="E224" s="486"/>
      <c r="F224" s="1647"/>
      <c r="G224" s="1606"/>
      <c r="H224" s="1641"/>
      <c r="I224" s="475"/>
    </row>
    <row r="225" spans="2:9" ht="15" customHeight="1" x14ac:dyDescent="0.2">
      <c r="B225" s="1606"/>
      <c r="C225" s="1606"/>
      <c r="D225" s="1641"/>
      <c r="E225" s="486"/>
      <c r="F225" s="1647"/>
      <c r="G225" s="1606"/>
      <c r="H225" s="1641"/>
      <c r="I225" s="475"/>
    </row>
    <row r="226" spans="2:9" ht="15" customHeight="1" x14ac:dyDescent="0.2">
      <c r="B226" s="1606"/>
      <c r="C226" s="1606"/>
      <c r="D226" s="1641"/>
      <c r="E226" s="486"/>
      <c r="F226" s="1647"/>
      <c r="G226" s="1606"/>
      <c r="H226" s="1641"/>
      <c r="I226" s="475"/>
    </row>
    <row r="227" spans="2:9" ht="15" customHeight="1" x14ac:dyDescent="0.2">
      <c r="B227" s="1606"/>
      <c r="C227" s="1606"/>
      <c r="D227" s="1641"/>
      <c r="E227" s="486"/>
      <c r="F227" s="1647"/>
      <c r="G227" s="1606"/>
      <c r="H227" s="1641"/>
      <c r="I227" s="475"/>
    </row>
    <row r="228" spans="2:9" ht="15" customHeight="1" x14ac:dyDescent="0.2">
      <c r="B228" s="1606"/>
      <c r="C228" s="1606"/>
      <c r="D228" s="1641"/>
      <c r="E228" s="486"/>
      <c r="F228" s="1647"/>
      <c r="G228" s="1606"/>
      <c r="H228" s="1641"/>
      <c r="I228" s="475"/>
    </row>
    <row r="229" spans="2:9" ht="15" customHeight="1" x14ac:dyDescent="0.2">
      <c r="B229" s="1606"/>
      <c r="C229" s="1606"/>
      <c r="D229" s="1641"/>
      <c r="E229" s="486"/>
      <c r="F229" s="1647"/>
      <c r="G229" s="1606"/>
      <c r="H229" s="1641"/>
      <c r="I229" s="475"/>
    </row>
    <row r="230" spans="2:9" ht="15" customHeight="1" x14ac:dyDescent="0.2">
      <c r="B230" s="1606"/>
      <c r="C230" s="1606"/>
      <c r="D230" s="1641"/>
      <c r="E230" s="486"/>
      <c r="F230" s="1647"/>
      <c r="G230" s="1606"/>
      <c r="H230" s="1641"/>
      <c r="I230" s="475"/>
    </row>
    <row r="231" spans="2:9" ht="15" customHeight="1" x14ac:dyDescent="0.2">
      <c r="B231" s="1606"/>
      <c r="C231" s="1606"/>
      <c r="D231" s="1641"/>
      <c r="E231" s="486"/>
      <c r="F231" s="1647"/>
      <c r="G231" s="1606"/>
      <c r="H231" s="1641"/>
      <c r="I231" s="475"/>
    </row>
    <row r="232" spans="2:9" ht="15" customHeight="1" x14ac:dyDescent="0.2">
      <c r="B232" s="1606"/>
      <c r="C232" s="1606"/>
      <c r="D232" s="1641"/>
      <c r="E232" s="486"/>
      <c r="F232" s="1647"/>
      <c r="G232" s="1606"/>
      <c r="H232" s="1641"/>
      <c r="I232" s="475"/>
    </row>
    <row r="233" spans="2:9" ht="15" customHeight="1" x14ac:dyDescent="0.2">
      <c r="B233" s="1606"/>
      <c r="C233" s="1606"/>
      <c r="D233" s="1641"/>
      <c r="E233" s="486"/>
      <c r="F233" s="1647"/>
      <c r="G233" s="1606"/>
      <c r="H233" s="1641"/>
      <c r="I233" s="475"/>
    </row>
    <row r="234" spans="2:9" ht="15" customHeight="1" x14ac:dyDescent="0.2">
      <c r="B234" s="1606"/>
      <c r="C234" s="1606"/>
      <c r="D234" s="1641"/>
      <c r="E234" s="486"/>
      <c r="F234" s="1647"/>
      <c r="G234" s="1606"/>
      <c r="H234" s="1641"/>
      <c r="I234" s="475"/>
    </row>
    <row r="235" spans="2:9" ht="15" customHeight="1" x14ac:dyDescent="0.2">
      <c r="B235" s="1606"/>
      <c r="C235" s="1606"/>
      <c r="D235" s="1641"/>
      <c r="E235" s="486"/>
      <c r="F235" s="1647"/>
      <c r="G235" s="1606"/>
      <c r="H235" s="1641"/>
      <c r="I235" s="475"/>
    </row>
    <row r="236" spans="2:9" ht="15" customHeight="1" x14ac:dyDescent="0.2">
      <c r="B236" s="1606"/>
      <c r="C236" s="1606"/>
      <c r="D236" s="1641"/>
      <c r="E236" s="486"/>
      <c r="F236" s="1647"/>
      <c r="G236" s="1606"/>
      <c r="H236" s="1641"/>
      <c r="I236" s="475"/>
    </row>
    <row r="237" spans="2:9" ht="15" customHeight="1" x14ac:dyDescent="0.2">
      <c r="B237" s="1606"/>
      <c r="C237" s="1606"/>
      <c r="D237" s="1641"/>
      <c r="E237" s="486"/>
      <c r="F237" s="1647"/>
      <c r="G237" s="1606"/>
      <c r="H237" s="1641"/>
      <c r="I237" s="475"/>
    </row>
    <row r="238" spans="2:9" ht="15" customHeight="1" x14ac:dyDescent="0.2">
      <c r="B238" s="1606"/>
      <c r="C238" s="1606"/>
      <c r="D238" s="1641"/>
      <c r="E238" s="486"/>
      <c r="F238" s="1647"/>
      <c r="G238" s="1606"/>
      <c r="H238" s="1641"/>
      <c r="I238" s="475"/>
    </row>
    <row r="239" spans="2:9" ht="15" customHeight="1" x14ac:dyDescent="0.2">
      <c r="B239" s="1606"/>
      <c r="C239" s="1606"/>
      <c r="D239" s="1641"/>
      <c r="E239" s="486"/>
      <c r="F239" s="1647"/>
      <c r="G239" s="1606"/>
      <c r="H239" s="1641"/>
      <c r="I239" s="475"/>
    </row>
    <row r="240" spans="2:9" ht="15" customHeight="1" x14ac:dyDescent="0.2">
      <c r="B240" s="1606"/>
      <c r="C240" s="1606"/>
      <c r="D240" s="1641"/>
      <c r="E240" s="486"/>
      <c r="F240" s="1647"/>
      <c r="G240" s="1606"/>
      <c r="H240" s="1641"/>
      <c r="I240" s="475"/>
    </row>
    <row r="241" spans="1:11" ht="15" customHeight="1" x14ac:dyDescent="0.2">
      <c r="B241" s="1606"/>
      <c r="C241" s="1606"/>
      <c r="D241" s="1641"/>
      <c r="E241" s="486"/>
      <c r="F241" s="1647"/>
      <c r="G241" s="1606"/>
      <c r="H241" s="1641"/>
      <c r="I241" s="475"/>
    </row>
    <row r="242" spans="1:11" ht="15" customHeight="1" x14ac:dyDescent="0.2">
      <c r="B242" s="1606"/>
      <c r="C242" s="1606"/>
      <c r="D242" s="1641"/>
      <c r="E242" s="486"/>
      <c r="F242" s="1647"/>
      <c r="G242" s="1606"/>
      <c r="H242" s="1641"/>
      <c r="I242" s="475"/>
    </row>
    <row r="243" spans="1:11" ht="15" customHeight="1" x14ac:dyDescent="0.2">
      <c r="B243" s="1606"/>
      <c r="C243" s="1606"/>
      <c r="D243" s="1641"/>
      <c r="E243" s="486"/>
      <c r="F243" s="1647"/>
      <c r="G243" s="1606"/>
      <c r="H243" s="1641"/>
      <c r="I243" s="475"/>
    </row>
    <row r="244" spans="1:11" ht="15" customHeight="1" x14ac:dyDescent="0.2">
      <c r="B244" s="1606"/>
      <c r="C244" s="1606"/>
      <c r="D244" s="1641"/>
      <c r="E244" s="486"/>
      <c r="F244" s="1647"/>
      <c r="G244" s="1606"/>
      <c r="H244" s="1641"/>
      <c r="I244" s="475"/>
    </row>
    <row r="245" spans="1:11" ht="15" customHeight="1" x14ac:dyDescent="0.2">
      <c r="B245" s="1606"/>
      <c r="C245" s="1606"/>
      <c r="D245" s="1641"/>
      <c r="E245" s="486"/>
      <c r="F245" s="1647"/>
      <c r="G245" s="1606"/>
      <c r="H245" s="1641"/>
      <c r="I245" s="475"/>
    </row>
    <row r="246" spans="1:11" ht="15" customHeight="1" x14ac:dyDescent="0.2">
      <c r="B246" s="1606"/>
      <c r="C246" s="1606"/>
      <c r="D246" s="1641"/>
      <c r="E246" s="486"/>
      <c r="F246" s="1647"/>
      <c r="G246" s="1606"/>
      <c r="H246" s="1641"/>
      <c r="I246" s="475"/>
    </row>
    <row r="247" spans="1:11" ht="15" customHeight="1" x14ac:dyDescent="0.2">
      <c r="B247" s="1606"/>
      <c r="C247" s="1606"/>
      <c r="D247" s="1641"/>
      <c r="E247" s="486"/>
      <c r="F247" s="1647"/>
      <c r="G247" s="1606"/>
      <c r="H247" s="1641"/>
      <c r="I247" s="475"/>
    </row>
    <row r="248" spans="1:11" ht="15" customHeight="1" x14ac:dyDescent="0.2">
      <c r="B248" s="1606"/>
      <c r="C248" s="1606"/>
      <c r="D248" s="1641"/>
      <c r="E248" s="486"/>
      <c r="F248" s="1647"/>
      <c r="G248" s="1606"/>
      <c r="H248" s="1641"/>
      <c r="I248" s="475"/>
    </row>
    <row r="249" spans="1:11" ht="15" customHeight="1" x14ac:dyDescent="0.2">
      <c r="B249" s="1606"/>
      <c r="C249" s="1606"/>
      <c r="D249" s="1641"/>
      <c r="E249" s="486"/>
      <c r="F249" s="1647"/>
      <c r="G249" s="1606"/>
      <c r="H249" s="1641"/>
      <c r="I249" s="475"/>
    </row>
    <row r="250" spans="1:11" ht="15" customHeight="1" x14ac:dyDescent="0.2">
      <c r="B250" s="1606"/>
      <c r="C250" s="1606"/>
      <c r="D250" s="1641"/>
      <c r="E250" s="486"/>
      <c r="F250" s="1647"/>
      <c r="G250" s="1606"/>
      <c r="H250" s="1641"/>
      <c r="I250" s="475"/>
    </row>
    <row r="251" spans="1:11" ht="15" customHeight="1" x14ac:dyDescent="0.2">
      <c r="A251" s="544"/>
      <c r="B251" s="545"/>
      <c r="C251" s="545"/>
      <c r="D251" s="545"/>
      <c r="E251" s="545"/>
      <c r="F251" s="545"/>
      <c r="G251" s="545"/>
      <c r="H251" s="691"/>
      <c r="I251" s="505">
        <f>SUM(I6:I198)</f>
        <v>0</v>
      </c>
    </row>
    <row r="252" spans="1:11" x14ac:dyDescent="0.2">
      <c r="I252" s="597" t="str">
        <f>IF(OR(COUNTIF(J252:K252,"KO")&gt;0,44="",F55="",F58="",F61=""),"KO","OK")</f>
        <v>KO</v>
      </c>
      <c r="J252" s="505" t="str">
        <f>IF(OR(I11=0,I18=0,I20=0,I22=0,I32=0,I34=0,I122=0,I84=0,I86=0,I88=0,I90=0,I92=0,I94=0,I96=0,I98=0,I100=0,I102=0,I104=0,),"KO","OK")</f>
        <v>KO</v>
      </c>
      <c r="K252" s="505" t="str">
        <f>IF(I64=1,(IF(OR(F67&gt;0,F70&gt;0),"OK","KO")),"OK")</f>
        <v>OK</v>
      </c>
    </row>
  </sheetData>
  <sheetProtection algorithmName="SHA-512" hashValue="6rNIB1OwFqpkF5EHwF2VaHdCi7tALlo1CnskGi1WK3pAKd3tDuvSUjZ1wBo03YhKHxrXt4zD1kGNiRaPe7QOtQ==" saltValue="JHC84vHJreavXfSZYKblfg==" spinCount="100000" sheet="1" selectLockedCells="1"/>
  <mergeCells count="78">
    <mergeCell ref="B84:E84"/>
    <mergeCell ref="B102:E102"/>
    <mergeCell ref="B104:E104"/>
    <mergeCell ref="B86:E86"/>
    <mergeCell ref="B88:E88"/>
    <mergeCell ref="B90:E90"/>
    <mergeCell ref="B92:E92"/>
    <mergeCell ref="B96:E96"/>
    <mergeCell ref="B100:E100"/>
    <mergeCell ref="B98:E98"/>
    <mergeCell ref="G67:H67"/>
    <mergeCell ref="C70:E70"/>
    <mergeCell ref="G70:H70"/>
    <mergeCell ref="B55:E55"/>
    <mergeCell ref="G55:H55"/>
    <mergeCell ref="B58:E58"/>
    <mergeCell ref="G58:H58"/>
    <mergeCell ref="G61:H61"/>
    <mergeCell ref="G107:H107"/>
    <mergeCell ref="B110:E110"/>
    <mergeCell ref="B113:E113"/>
    <mergeCell ref="B94:E94"/>
    <mergeCell ref="G110:H110"/>
    <mergeCell ref="B107:E107"/>
    <mergeCell ref="G113:H113"/>
    <mergeCell ref="B169:E169"/>
    <mergeCell ref="B172:E172"/>
    <mergeCell ref="B174:E174"/>
    <mergeCell ref="C176:E176"/>
    <mergeCell ref="C177:E177"/>
    <mergeCell ref="C178:E178"/>
    <mergeCell ref="B180:F180"/>
    <mergeCell ref="C182:E182"/>
    <mergeCell ref="C183:E183"/>
    <mergeCell ref="B201:D250"/>
    <mergeCell ref="F201:H250"/>
    <mergeCell ref="C184:E184"/>
    <mergeCell ref="B186:E186"/>
    <mergeCell ref="H191:H193"/>
    <mergeCell ref="B196:E196"/>
    <mergeCell ref="B198:E198"/>
    <mergeCell ref="C188:E188"/>
    <mergeCell ref="C189:E189"/>
    <mergeCell ref="B190:D190"/>
    <mergeCell ref="C191:E191"/>
    <mergeCell ref="C192:E192"/>
    <mergeCell ref="C165:E165"/>
    <mergeCell ref="B18:E18"/>
    <mergeCell ref="B20:E20"/>
    <mergeCell ref="B22:E22"/>
    <mergeCell ref="B32:E32"/>
    <mergeCell ref="B37:E37"/>
    <mergeCell ref="B128:E128"/>
    <mergeCell ref="B125:E125"/>
    <mergeCell ref="B122:E122"/>
    <mergeCell ref="B47:E47"/>
    <mergeCell ref="C49:E49"/>
    <mergeCell ref="B52:E52"/>
    <mergeCell ref="B64:E64"/>
    <mergeCell ref="C67:E67"/>
    <mergeCell ref="B61:E61"/>
    <mergeCell ref="B83:D83"/>
    <mergeCell ref="C193:E193"/>
    <mergeCell ref="G37:H37"/>
    <mergeCell ref="B44:E44"/>
    <mergeCell ref="G44:H44"/>
    <mergeCell ref="C166:E166"/>
    <mergeCell ref="B161:E161"/>
    <mergeCell ref="B131:E131"/>
    <mergeCell ref="B134:E134"/>
    <mergeCell ref="B136:E136"/>
    <mergeCell ref="C137:E137"/>
    <mergeCell ref="B149:E149"/>
    <mergeCell ref="C150:E150"/>
    <mergeCell ref="G128:H128"/>
    <mergeCell ref="C162:E162"/>
    <mergeCell ref="C163:E163"/>
    <mergeCell ref="C164:E164"/>
  </mergeCells>
  <dataValidations count="8">
    <dataValidation type="whole" allowBlank="1" showInputMessage="1" showErrorMessage="1" errorTitle="ATTENZIONE" error="INSERIRE UN VALORE NUMERICO INTERO" sqref="F6 F8" xr:uid="{00000000-0002-0000-0300-000000000000}">
      <formula1>0</formula1>
      <formula2>100</formula2>
    </dataValidation>
    <dataValidation type="decimal" allowBlank="1" showInputMessage="1" showErrorMessage="1" errorTitle="ATTENZIONE" error="INSERIRE SOLO VALORI NUMERICI CON DUE DECIMALI" sqref="F37" xr:uid="{00000000-0002-0000-0300-000001000000}">
      <formula1>0.01</formula1>
      <formula2>100</formula2>
    </dataValidation>
    <dataValidation type="whole" allowBlank="1" showInputMessage="1" showErrorMessage="1" errorTitle="ERRORE NEL DATO IMMESSO" error="INSERIRE SOLO NUMERI INTERI" sqref="E201:E250 E105" xr:uid="{00000000-0002-0000-0300-000002000000}">
      <formula1>1</formula1>
      <formula2>99999</formula2>
    </dataValidation>
    <dataValidation type="whole" allowBlank="1" showInputMessage="1" showErrorMessage="1" errorTitle="ATTENZIONE" error="INSERIRE SOLO VALORI NUMERICI INTERI" sqref="F58 F70 F42 F44 F40 F61:F62 F64:F65 F67:F68 F55 F107 F113:F119 F110 F47:F50 F52:F53 F138:F147 F151:F159 F128 F169 F176:F178 F182:F184 F188:F189 F191:F193 F196 F198" xr:uid="{00000000-0002-0000-0300-000003000000}">
      <formula1>0</formula1>
      <formula2>999999999999</formula2>
    </dataValidation>
    <dataValidation type="list" allowBlank="1" showInputMessage="1" showErrorMessage="1" sqref="F122" xr:uid="{00000000-0002-0000-0300-000004000000}">
      <formula1>"_, SI, No, Non Tenuto"</formula1>
    </dataValidation>
    <dataValidation type="list" allowBlank="1" showInputMessage="1" showErrorMessage="1" sqref="F131" xr:uid="{00000000-0002-0000-0300-000005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xr:uid="{00000000-0002-0000-0300-000006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8" xr:uid="{00000000-0002-0000-0300-000007000000}">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1329"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31330" r:id="rId5" name="Option Button 2">
              <controlPr locked="0" defaultSize="0" autoFill="0" autoLine="0" autoPict="0">
                <anchor moveWithCells="1">
                  <from>
                    <xdr:col>5</xdr:col>
                    <xdr:colOff>495300</xdr:colOff>
                    <xdr:row>10</xdr:row>
                    <xdr:rowOff>7620</xdr:rowOff>
                  </from>
                  <to>
                    <xdr:col>5</xdr:col>
                    <xdr:colOff>792480</xdr:colOff>
                    <xdr:row>10</xdr:row>
                    <xdr:rowOff>220980</xdr:rowOff>
                  </to>
                </anchor>
              </controlPr>
            </control>
          </mc:Choice>
        </mc:AlternateContent>
        <mc:AlternateContent xmlns:mc="http://schemas.openxmlformats.org/markup-compatibility/2006">
          <mc:Choice Requires="x14">
            <control shapeId="2531331" r:id="rId6" name="Option Button 3">
              <controlPr defaultSize="0" autoFill="0" autoLine="0" autoPict="0">
                <anchor moveWithCells="1">
                  <from>
                    <xdr:col>6</xdr:col>
                    <xdr:colOff>464820</xdr:colOff>
                    <xdr:row>10</xdr:row>
                    <xdr:rowOff>0</xdr:rowOff>
                  </from>
                  <to>
                    <xdr:col>6</xdr:col>
                    <xdr:colOff>754380</xdr:colOff>
                    <xdr:row>10</xdr:row>
                    <xdr:rowOff>220980</xdr:rowOff>
                  </to>
                </anchor>
              </controlPr>
            </control>
          </mc:Choice>
        </mc:AlternateContent>
        <mc:AlternateContent xmlns:mc="http://schemas.openxmlformats.org/markup-compatibility/2006">
          <mc:Choice Requires="x14">
            <control shapeId="2531335" r:id="rId7" name="Group Box 7">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531336" r:id="rId8" name="Group Box 8">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531337" r:id="rId9" name="Option Button 9">
              <controlPr defaultSize="0" autoFill="0" autoLine="0" autoPict="0">
                <anchor moveWithCells="1">
                  <from>
                    <xdr:col>5</xdr:col>
                    <xdr:colOff>502920</xdr:colOff>
                    <xdr:row>19</xdr:row>
                    <xdr:rowOff>182880</xdr:rowOff>
                  </from>
                  <to>
                    <xdr:col>5</xdr:col>
                    <xdr:colOff>792480</xdr:colOff>
                    <xdr:row>19</xdr:row>
                    <xdr:rowOff>411480</xdr:rowOff>
                  </to>
                </anchor>
              </controlPr>
            </control>
          </mc:Choice>
        </mc:AlternateContent>
        <mc:AlternateContent xmlns:mc="http://schemas.openxmlformats.org/markup-compatibility/2006">
          <mc:Choice Requires="x14">
            <control shapeId="2531338" r:id="rId10" name="Option Button 10">
              <controlPr defaultSize="0" autoFill="0" autoLine="0" autoPict="0">
                <anchor moveWithCells="1">
                  <from>
                    <xdr:col>6</xdr:col>
                    <xdr:colOff>495300</xdr:colOff>
                    <xdr:row>19</xdr:row>
                    <xdr:rowOff>182880</xdr:rowOff>
                  </from>
                  <to>
                    <xdr:col>6</xdr:col>
                    <xdr:colOff>792480</xdr:colOff>
                    <xdr:row>19</xdr:row>
                    <xdr:rowOff>411480</xdr:rowOff>
                  </to>
                </anchor>
              </controlPr>
            </control>
          </mc:Choice>
        </mc:AlternateContent>
        <mc:AlternateContent xmlns:mc="http://schemas.openxmlformats.org/markup-compatibility/2006">
          <mc:Choice Requires="x14">
            <control shapeId="2531339" r:id="rId11" name="Option Button 11">
              <controlPr defaultSize="0" autoFill="0" autoLine="0" autoPict="0">
                <anchor moveWithCells="1">
                  <from>
                    <xdr:col>5</xdr:col>
                    <xdr:colOff>502920</xdr:colOff>
                    <xdr:row>21</xdr:row>
                    <xdr:rowOff>106680</xdr:rowOff>
                  </from>
                  <to>
                    <xdr:col>5</xdr:col>
                    <xdr:colOff>792480</xdr:colOff>
                    <xdr:row>21</xdr:row>
                    <xdr:rowOff>304800</xdr:rowOff>
                  </to>
                </anchor>
              </controlPr>
            </control>
          </mc:Choice>
        </mc:AlternateContent>
        <mc:AlternateContent xmlns:mc="http://schemas.openxmlformats.org/markup-compatibility/2006">
          <mc:Choice Requires="x14">
            <control shapeId="2531340" r:id="rId12" name="Option Button 12">
              <controlPr defaultSize="0" autoFill="0" autoLine="0" autoPict="0">
                <anchor moveWithCells="1">
                  <from>
                    <xdr:col>6</xdr:col>
                    <xdr:colOff>487680</xdr:colOff>
                    <xdr:row>21</xdr:row>
                    <xdr:rowOff>76200</xdr:rowOff>
                  </from>
                  <to>
                    <xdr:col>6</xdr:col>
                    <xdr:colOff>769620</xdr:colOff>
                    <xdr:row>21</xdr:row>
                    <xdr:rowOff>297180</xdr:rowOff>
                  </to>
                </anchor>
              </controlPr>
            </control>
          </mc:Choice>
        </mc:AlternateContent>
        <mc:AlternateContent xmlns:mc="http://schemas.openxmlformats.org/markup-compatibility/2006">
          <mc:Choice Requires="x14">
            <control shapeId="2531341" r:id="rId13" name="Group Box 13">
              <controlPr defaultSize="0" autoFill="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531342" r:id="rId14" name="Group Box 14">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531343" r:id="rId15" name="Option Button 15">
              <controlPr defaultSize="0" autoFill="0" autoLine="0" autoPict="0">
                <anchor moveWithCells="1">
                  <from>
                    <xdr:col>5</xdr:col>
                    <xdr:colOff>533400</xdr:colOff>
                    <xdr:row>31</xdr:row>
                    <xdr:rowOff>106680</xdr:rowOff>
                  </from>
                  <to>
                    <xdr:col>5</xdr:col>
                    <xdr:colOff>830580</xdr:colOff>
                    <xdr:row>31</xdr:row>
                    <xdr:rowOff>304800</xdr:rowOff>
                  </to>
                </anchor>
              </controlPr>
            </control>
          </mc:Choice>
        </mc:AlternateContent>
        <mc:AlternateContent xmlns:mc="http://schemas.openxmlformats.org/markup-compatibility/2006">
          <mc:Choice Requires="x14">
            <control shapeId="2531344" r:id="rId16" name="Option Button 16">
              <controlPr defaultSize="0" autoFill="0" autoLine="0" autoPict="0">
                <anchor moveWithCells="1">
                  <from>
                    <xdr:col>6</xdr:col>
                    <xdr:colOff>495300</xdr:colOff>
                    <xdr:row>31</xdr:row>
                    <xdr:rowOff>106680</xdr:rowOff>
                  </from>
                  <to>
                    <xdr:col>6</xdr:col>
                    <xdr:colOff>792480</xdr:colOff>
                    <xdr:row>31</xdr:row>
                    <xdr:rowOff>304800</xdr:rowOff>
                  </to>
                </anchor>
              </controlPr>
            </control>
          </mc:Choice>
        </mc:AlternateContent>
        <mc:AlternateContent xmlns:mc="http://schemas.openxmlformats.org/markup-compatibility/2006">
          <mc:Choice Requires="x14">
            <control shapeId="2531345" r:id="rId17" name="Option Button 17">
              <controlPr defaultSize="0" autoFill="0" autoLine="0" autoPict="0">
                <anchor moveWithCells="1">
                  <from>
                    <xdr:col>5</xdr:col>
                    <xdr:colOff>533400</xdr:colOff>
                    <xdr:row>33</xdr:row>
                    <xdr:rowOff>7620</xdr:rowOff>
                  </from>
                  <to>
                    <xdr:col>5</xdr:col>
                    <xdr:colOff>830580</xdr:colOff>
                    <xdr:row>33</xdr:row>
                    <xdr:rowOff>220980</xdr:rowOff>
                  </to>
                </anchor>
              </controlPr>
            </control>
          </mc:Choice>
        </mc:AlternateContent>
        <mc:AlternateContent xmlns:mc="http://schemas.openxmlformats.org/markup-compatibility/2006">
          <mc:Choice Requires="x14">
            <control shapeId="2531346" r:id="rId18" name="Option Button 18">
              <controlPr defaultSize="0" autoFill="0" autoLine="0" autoPict="0">
                <anchor moveWithCells="1">
                  <from>
                    <xdr:col>6</xdr:col>
                    <xdr:colOff>495300</xdr:colOff>
                    <xdr:row>33</xdr:row>
                    <xdr:rowOff>7620</xdr:rowOff>
                  </from>
                  <to>
                    <xdr:col>6</xdr:col>
                    <xdr:colOff>792480</xdr:colOff>
                    <xdr:row>33</xdr:row>
                    <xdr:rowOff>220980</xdr:rowOff>
                  </to>
                </anchor>
              </controlPr>
            </control>
          </mc:Choice>
        </mc:AlternateContent>
        <mc:AlternateContent xmlns:mc="http://schemas.openxmlformats.org/markup-compatibility/2006">
          <mc:Choice Requires="x14">
            <control shapeId="2531352" r:id="rId19" name="Group Box 24">
              <controlPr defaultSize="0" autoFill="0" autoPict="0">
                <anchor moveWithCells="1">
                  <from>
                    <xdr:col>5</xdr:col>
                    <xdr:colOff>7620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2531353" r:id="rId20" name="Option Button 25">
              <controlPr defaultSize="0" autoFill="0" autoLine="0" autoPict="0">
                <anchor moveWithCells="1">
                  <from>
                    <xdr:col>5</xdr:col>
                    <xdr:colOff>541020</xdr:colOff>
                    <xdr:row>83</xdr:row>
                    <xdr:rowOff>144780</xdr:rowOff>
                  </from>
                  <to>
                    <xdr:col>5</xdr:col>
                    <xdr:colOff>792480</xdr:colOff>
                    <xdr:row>84</xdr:row>
                    <xdr:rowOff>0</xdr:rowOff>
                  </to>
                </anchor>
              </controlPr>
            </control>
          </mc:Choice>
        </mc:AlternateContent>
        <mc:AlternateContent xmlns:mc="http://schemas.openxmlformats.org/markup-compatibility/2006">
          <mc:Choice Requires="x14">
            <control shapeId="2531354" r:id="rId21" name="Option Button 26">
              <controlPr defaultSize="0" autoFill="0" autoLine="0" autoPict="0">
                <anchor moveWithCells="1">
                  <from>
                    <xdr:col>6</xdr:col>
                    <xdr:colOff>464820</xdr:colOff>
                    <xdr:row>83</xdr:row>
                    <xdr:rowOff>83820</xdr:rowOff>
                  </from>
                  <to>
                    <xdr:col>6</xdr:col>
                    <xdr:colOff>716280</xdr:colOff>
                    <xdr:row>84</xdr:row>
                    <xdr:rowOff>0</xdr:rowOff>
                  </to>
                </anchor>
              </controlPr>
            </control>
          </mc:Choice>
        </mc:AlternateContent>
        <mc:AlternateContent xmlns:mc="http://schemas.openxmlformats.org/markup-compatibility/2006">
          <mc:Choice Requires="x14">
            <control shapeId="2531355" r:id="rId22" name="Group Box 27">
              <controlPr defaultSize="0" autoFill="0" autoPict="0">
                <anchor moveWithCells="1">
                  <from>
                    <xdr:col>5</xdr:col>
                    <xdr:colOff>7620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2531356" r:id="rId23" name="Option Button 28">
              <controlPr defaultSize="0" autoFill="0" autoLine="0" autoPict="0">
                <anchor moveWithCells="1">
                  <from>
                    <xdr:col>5</xdr:col>
                    <xdr:colOff>541020</xdr:colOff>
                    <xdr:row>85</xdr:row>
                    <xdr:rowOff>144780</xdr:rowOff>
                  </from>
                  <to>
                    <xdr:col>5</xdr:col>
                    <xdr:colOff>792480</xdr:colOff>
                    <xdr:row>86</xdr:row>
                    <xdr:rowOff>0</xdr:rowOff>
                  </to>
                </anchor>
              </controlPr>
            </control>
          </mc:Choice>
        </mc:AlternateContent>
        <mc:AlternateContent xmlns:mc="http://schemas.openxmlformats.org/markup-compatibility/2006">
          <mc:Choice Requires="x14">
            <control shapeId="2531357" r:id="rId24" name="Option Button 29">
              <controlPr defaultSize="0" autoFill="0" autoLine="0" autoPict="0">
                <anchor moveWithCells="1">
                  <from>
                    <xdr:col>6</xdr:col>
                    <xdr:colOff>464820</xdr:colOff>
                    <xdr:row>85</xdr:row>
                    <xdr:rowOff>83820</xdr:rowOff>
                  </from>
                  <to>
                    <xdr:col>6</xdr:col>
                    <xdr:colOff>716280</xdr:colOff>
                    <xdr:row>86</xdr:row>
                    <xdr:rowOff>0</xdr:rowOff>
                  </to>
                </anchor>
              </controlPr>
            </control>
          </mc:Choice>
        </mc:AlternateContent>
        <mc:AlternateContent xmlns:mc="http://schemas.openxmlformats.org/markup-compatibility/2006">
          <mc:Choice Requires="x14">
            <control shapeId="2531358" r:id="rId25" name="Group Box 30">
              <controlPr defaultSize="0" autoFill="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531359" r:id="rId26" name="Option Button 31">
              <controlPr defaultSize="0" autoFill="0" autoLine="0" autoPict="0">
                <anchor moveWithCells="1">
                  <from>
                    <xdr:col>5</xdr:col>
                    <xdr:colOff>541020</xdr:colOff>
                    <xdr:row>87</xdr:row>
                    <xdr:rowOff>83820</xdr:rowOff>
                  </from>
                  <to>
                    <xdr:col>5</xdr:col>
                    <xdr:colOff>807720</xdr:colOff>
                    <xdr:row>88</xdr:row>
                    <xdr:rowOff>0</xdr:rowOff>
                  </to>
                </anchor>
              </controlPr>
            </control>
          </mc:Choice>
        </mc:AlternateContent>
        <mc:AlternateContent xmlns:mc="http://schemas.openxmlformats.org/markup-compatibility/2006">
          <mc:Choice Requires="x14">
            <control shapeId="2531360" r:id="rId27" name="Option Button 32">
              <controlPr defaultSize="0" autoFill="0" autoLine="0" autoPict="0">
                <anchor moveWithCells="1">
                  <from>
                    <xdr:col>6</xdr:col>
                    <xdr:colOff>464820</xdr:colOff>
                    <xdr:row>87</xdr:row>
                    <xdr:rowOff>83820</xdr:rowOff>
                  </from>
                  <to>
                    <xdr:col>6</xdr:col>
                    <xdr:colOff>754380</xdr:colOff>
                    <xdr:row>88</xdr:row>
                    <xdr:rowOff>0</xdr:rowOff>
                  </to>
                </anchor>
              </controlPr>
            </control>
          </mc:Choice>
        </mc:AlternateContent>
        <mc:AlternateContent xmlns:mc="http://schemas.openxmlformats.org/markup-compatibility/2006">
          <mc:Choice Requires="x14">
            <control shapeId="2531361" r:id="rId28" name="Group Box 33">
              <controlPr defaultSize="0" autoFill="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2531362" r:id="rId29" name="Group Box 34">
              <controlPr defaultSize="0" autoFill="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2531363" r:id="rId30" name="Group Box 35">
              <controlPr defaultSize="0" autoFill="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2531364" r:id="rId31" name="Group Box 36">
              <controlPr defaultSize="0" autoFill="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531365" r:id="rId32" name="Option Button 37">
              <controlPr defaultSize="0" autoFill="0" autoLine="0" autoPict="0">
                <anchor moveWithCells="1">
                  <from>
                    <xdr:col>5</xdr:col>
                    <xdr:colOff>541020</xdr:colOff>
                    <xdr:row>95</xdr:row>
                    <xdr:rowOff>144780</xdr:rowOff>
                  </from>
                  <to>
                    <xdr:col>5</xdr:col>
                    <xdr:colOff>807720</xdr:colOff>
                    <xdr:row>96</xdr:row>
                    <xdr:rowOff>0</xdr:rowOff>
                  </to>
                </anchor>
              </controlPr>
            </control>
          </mc:Choice>
        </mc:AlternateContent>
        <mc:AlternateContent xmlns:mc="http://schemas.openxmlformats.org/markup-compatibility/2006">
          <mc:Choice Requires="x14">
            <control shapeId="2531366" r:id="rId33" name="Option Button 38">
              <controlPr defaultSize="0" autoFill="0" autoLine="0" autoPict="0">
                <anchor moveWithCells="1">
                  <from>
                    <xdr:col>6</xdr:col>
                    <xdr:colOff>464820</xdr:colOff>
                    <xdr:row>95</xdr:row>
                    <xdr:rowOff>152400</xdr:rowOff>
                  </from>
                  <to>
                    <xdr:col>6</xdr:col>
                    <xdr:colOff>754380</xdr:colOff>
                    <xdr:row>96</xdr:row>
                    <xdr:rowOff>0</xdr:rowOff>
                  </to>
                </anchor>
              </controlPr>
            </control>
          </mc:Choice>
        </mc:AlternateContent>
        <mc:AlternateContent xmlns:mc="http://schemas.openxmlformats.org/markup-compatibility/2006">
          <mc:Choice Requires="x14">
            <control shapeId="2531367" r:id="rId34" name="Group Box 39">
              <controlPr defaultSize="0" autoFill="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531368" r:id="rId35" name="Group Box 40">
              <controlPr defaultSize="0" autoFill="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531369" r:id="rId36" name="Group Box 41">
              <controlPr defaultSize="0" autoFill="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531370" r:id="rId37" name="Option Button 42">
              <controlPr defaultSize="0" autoFill="0" autoLine="0" autoPict="0">
                <anchor moveWithCells="1">
                  <from>
                    <xdr:col>5</xdr:col>
                    <xdr:colOff>533400</xdr:colOff>
                    <xdr:row>101</xdr:row>
                    <xdr:rowOff>144780</xdr:rowOff>
                  </from>
                  <to>
                    <xdr:col>5</xdr:col>
                    <xdr:colOff>792480</xdr:colOff>
                    <xdr:row>102</xdr:row>
                    <xdr:rowOff>0</xdr:rowOff>
                  </to>
                </anchor>
              </controlPr>
            </control>
          </mc:Choice>
        </mc:AlternateContent>
        <mc:AlternateContent xmlns:mc="http://schemas.openxmlformats.org/markup-compatibility/2006">
          <mc:Choice Requires="x14">
            <control shapeId="2531371" r:id="rId38" name="Option Button 43">
              <controlPr defaultSize="0" autoFill="0" autoLine="0" autoPict="0">
                <anchor moveWithCells="1">
                  <from>
                    <xdr:col>6</xdr:col>
                    <xdr:colOff>449580</xdr:colOff>
                    <xdr:row>101</xdr:row>
                    <xdr:rowOff>182880</xdr:rowOff>
                  </from>
                  <to>
                    <xdr:col>6</xdr:col>
                    <xdr:colOff>716280</xdr:colOff>
                    <xdr:row>102</xdr:row>
                    <xdr:rowOff>0</xdr:rowOff>
                  </to>
                </anchor>
              </controlPr>
            </control>
          </mc:Choice>
        </mc:AlternateContent>
        <mc:AlternateContent xmlns:mc="http://schemas.openxmlformats.org/markup-compatibility/2006">
          <mc:Choice Requires="x14">
            <control shapeId="2531372" r:id="rId39" name="Group Box 44">
              <controlPr defaultSize="0" autoFill="0" autoPict="0">
                <anchor moveWithCells="1">
                  <from>
                    <xdr:col>5</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531373" r:id="rId40" name="Option Button 45">
              <controlPr defaultSize="0" autoFill="0" autoLine="0" autoPict="0">
                <anchor moveWithCells="1">
                  <from>
                    <xdr:col>5</xdr:col>
                    <xdr:colOff>541020</xdr:colOff>
                    <xdr:row>103</xdr:row>
                    <xdr:rowOff>83820</xdr:rowOff>
                  </from>
                  <to>
                    <xdr:col>5</xdr:col>
                    <xdr:colOff>807720</xdr:colOff>
                    <xdr:row>104</xdr:row>
                    <xdr:rowOff>0</xdr:rowOff>
                  </to>
                </anchor>
              </controlPr>
            </control>
          </mc:Choice>
        </mc:AlternateContent>
        <mc:AlternateContent xmlns:mc="http://schemas.openxmlformats.org/markup-compatibility/2006">
          <mc:Choice Requires="x14">
            <control shapeId="2531374" r:id="rId41" name="Option Button 46">
              <controlPr defaultSize="0" autoFill="0" autoLine="0" autoPict="0">
                <anchor moveWithCells="1">
                  <from>
                    <xdr:col>6</xdr:col>
                    <xdr:colOff>464820</xdr:colOff>
                    <xdr:row>103</xdr:row>
                    <xdr:rowOff>83820</xdr:rowOff>
                  </from>
                  <to>
                    <xdr:col>6</xdr:col>
                    <xdr:colOff>754380</xdr:colOff>
                    <xdr:row>104</xdr:row>
                    <xdr:rowOff>0</xdr:rowOff>
                  </to>
                </anchor>
              </controlPr>
            </control>
          </mc:Choice>
        </mc:AlternateContent>
        <mc:AlternateContent xmlns:mc="http://schemas.openxmlformats.org/markup-compatibility/2006">
          <mc:Choice Requires="x14">
            <control shapeId="2531375" r:id="rId42" name="Option Button 47">
              <controlPr defaultSize="0" autoFill="0" autoLine="0" autoPict="0">
                <anchor moveWithCells="1">
                  <from>
                    <xdr:col>5</xdr:col>
                    <xdr:colOff>541020</xdr:colOff>
                    <xdr:row>89</xdr:row>
                    <xdr:rowOff>106680</xdr:rowOff>
                  </from>
                  <to>
                    <xdr:col>5</xdr:col>
                    <xdr:colOff>830580</xdr:colOff>
                    <xdr:row>89</xdr:row>
                    <xdr:rowOff>335280</xdr:rowOff>
                  </to>
                </anchor>
              </controlPr>
            </control>
          </mc:Choice>
        </mc:AlternateContent>
        <mc:AlternateContent xmlns:mc="http://schemas.openxmlformats.org/markup-compatibility/2006">
          <mc:Choice Requires="x14">
            <control shapeId="2531376" r:id="rId43" name="Option Button 48">
              <controlPr defaultSize="0" autoFill="0" autoLine="0" autoPict="0">
                <anchor moveWithCells="1">
                  <from>
                    <xdr:col>6</xdr:col>
                    <xdr:colOff>464820</xdr:colOff>
                    <xdr:row>89</xdr:row>
                    <xdr:rowOff>114300</xdr:rowOff>
                  </from>
                  <to>
                    <xdr:col>6</xdr:col>
                    <xdr:colOff>754380</xdr:colOff>
                    <xdr:row>89</xdr:row>
                    <xdr:rowOff>335280</xdr:rowOff>
                  </to>
                </anchor>
              </controlPr>
            </control>
          </mc:Choice>
        </mc:AlternateContent>
        <mc:AlternateContent xmlns:mc="http://schemas.openxmlformats.org/markup-compatibility/2006">
          <mc:Choice Requires="x14">
            <control shapeId="2531377" r:id="rId44" name="Option Button 49">
              <controlPr defaultSize="0" autoFill="0" autoLine="0" autoPict="0">
                <anchor moveWithCells="1">
                  <from>
                    <xdr:col>5</xdr:col>
                    <xdr:colOff>487680</xdr:colOff>
                    <xdr:row>91</xdr:row>
                    <xdr:rowOff>114300</xdr:rowOff>
                  </from>
                  <to>
                    <xdr:col>5</xdr:col>
                    <xdr:colOff>769620</xdr:colOff>
                    <xdr:row>91</xdr:row>
                    <xdr:rowOff>335280</xdr:rowOff>
                  </to>
                </anchor>
              </controlPr>
            </control>
          </mc:Choice>
        </mc:AlternateContent>
        <mc:AlternateContent xmlns:mc="http://schemas.openxmlformats.org/markup-compatibility/2006">
          <mc:Choice Requires="x14">
            <control shapeId="2531378" r:id="rId45" name="Option Button 50">
              <controlPr defaultSize="0" autoFill="0" autoLine="0" autoPict="0">
                <anchor moveWithCells="1">
                  <from>
                    <xdr:col>6</xdr:col>
                    <xdr:colOff>411480</xdr:colOff>
                    <xdr:row>91</xdr:row>
                    <xdr:rowOff>68580</xdr:rowOff>
                  </from>
                  <to>
                    <xdr:col>6</xdr:col>
                    <xdr:colOff>678180</xdr:colOff>
                    <xdr:row>91</xdr:row>
                    <xdr:rowOff>297180</xdr:rowOff>
                  </to>
                </anchor>
              </controlPr>
            </control>
          </mc:Choice>
        </mc:AlternateContent>
        <mc:AlternateContent xmlns:mc="http://schemas.openxmlformats.org/markup-compatibility/2006">
          <mc:Choice Requires="x14">
            <control shapeId="2531379" r:id="rId46" name="Option Button 51">
              <controlPr defaultSize="0" autoFill="0" autoLine="0" autoPict="0">
                <anchor moveWithCells="1">
                  <from>
                    <xdr:col>5</xdr:col>
                    <xdr:colOff>495300</xdr:colOff>
                    <xdr:row>93</xdr:row>
                    <xdr:rowOff>106680</xdr:rowOff>
                  </from>
                  <to>
                    <xdr:col>5</xdr:col>
                    <xdr:colOff>792480</xdr:colOff>
                    <xdr:row>93</xdr:row>
                    <xdr:rowOff>335280</xdr:rowOff>
                  </to>
                </anchor>
              </controlPr>
            </control>
          </mc:Choice>
        </mc:AlternateContent>
        <mc:AlternateContent xmlns:mc="http://schemas.openxmlformats.org/markup-compatibility/2006">
          <mc:Choice Requires="x14">
            <control shapeId="2531380" r:id="rId47" name="Option Button 52">
              <controlPr defaultSize="0" autoFill="0" autoLine="0" autoPict="0">
                <anchor moveWithCells="1">
                  <from>
                    <xdr:col>6</xdr:col>
                    <xdr:colOff>388620</xdr:colOff>
                    <xdr:row>93</xdr:row>
                    <xdr:rowOff>106680</xdr:rowOff>
                  </from>
                  <to>
                    <xdr:col>6</xdr:col>
                    <xdr:colOff>678180</xdr:colOff>
                    <xdr:row>93</xdr:row>
                    <xdr:rowOff>335280</xdr:rowOff>
                  </to>
                </anchor>
              </controlPr>
            </control>
          </mc:Choice>
        </mc:AlternateContent>
        <mc:AlternateContent xmlns:mc="http://schemas.openxmlformats.org/markup-compatibility/2006">
          <mc:Choice Requires="x14">
            <control shapeId="2531381" r:id="rId48" name="Option Button 53">
              <controlPr defaultSize="0" autoFill="0" autoLine="0" autoPict="0">
                <anchor moveWithCells="1">
                  <from>
                    <xdr:col>5</xdr:col>
                    <xdr:colOff>502920</xdr:colOff>
                    <xdr:row>97</xdr:row>
                    <xdr:rowOff>83820</xdr:rowOff>
                  </from>
                  <to>
                    <xdr:col>5</xdr:col>
                    <xdr:colOff>792480</xdr:colOff>
                    <xdr:row>97</xdr:row>
                    <xdr:rowOff>304800</xdr:rowOff>
                  </to>
                </anchor>
              </controlPr>
            </control>
          </mc:Choice>
        </mc:AlternateContent>
        <mc:AlternateContent xmlns:mc="http://schemas.openxmlformats.org/markup-compatibility/2006">
          <mc:Choice Requires="x14">
            <control shapeId="2531382" r:id="rId49" name="Option Button 54">
              <controlPr defaultSize="0" autoFill="0" autoLine="0" autoPict="0">
                <anchor moveWithCells="1">
                  <from>
                    <xdr:col>6</xdr:col>
                    <xdr:colOff>487680</xdr:colOff>
                    <xdr:row>97</xdr:row>
                    <xdr:rowOff>106680</xdr:rowOff>
                  </from>
                  <to>
                    <xdr:col>6</xdr:col>
                    <xdr:colOff>769620</xdr:colOff>
                    <xdr:row>97</xdr:row>
                    <xdr:rowOff>335280</xdr:rowOff>
                  </to>
                </anchor>
              </controlPr>
            </control>
          </mc:Choice>
        </mc:AlternateContent>
        <mc:AlternateContent xmlns:mc="http://schemas.openxmlformats.org/markup-compatibility/2006">
          <mc:Choice Requires="x14">
            <control shapeId="2531383" r:id="rId50" name="Option Button 55">
              <controlPr defaultSize="0" autoFill="0" autoLine="0" autoPict="0">
                <anchor moveWithCells="1">
                  <from>
                    <xdr:col>5</xdr:col>
                    <xdr:colOff>533400</xdr:colOff>
                    <xdr:row>99</xdr:row>
                    <xdr:rowOff>114300</xdr:rowOff>
                  </from>
                  <to>
                    <xdr:col>5</xdr:col>
                    <xdr:colOff>830580</xdr:colOff>
                    <xdr:row>99</xdr:row>
                    <xdr:rowOff>335280</xdr:rowOff>
                  </to>
                </anchor>
              </controlPr>
            </control>
          </mc:Choice>
        </mc:AlternateContent>
        <mc:AlternateContent xmlns:mc="http://schemas.openxmlformats.org/markup-compatibility/2006">
          <mc:Choice Requires="x14">
            <control shapeId="2531384" r:id="rId51" name="Option Button 56">
              <controlPr defaultSize="0" autoFill="0" autoLine="0" autoPict="0">
                <anchor moveWithCells="1">
                  <from>
                    <xdr:col>6</xdr:col>
                    <xdr:colOff>487680</xdr:colOff>
                    <xdr:row>99</xdr:row>
                    <xdr:rowOff>106680</xdr:rowOff>
                  </from>
                  <to>
                    <xdr:col>6</xdr:col>
                    <xdr:colOff>769620</xdr:colOff>
                    <xdr:row>99</xdr:row>
                    <xdr:rowOff>335280</xdr:rowOff>
                  </to>
                </anchor>
              </controlPr>
            </control>
          </mc:Choice>
        </mc:AlternateContent>
        <mc:AlternateContent xmlns:mc="http://schemas.openxmlformats.org/markup-compatibility/2006">
          <mc:Choice Requires="x14">
            <control shapeId="3317996" r:id="rId52" name="Group Box 1260">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317997" r:id="rId53" name="Option Button 1261">
              <controlPr defaultSize="0" autoFill="0" autoLine="0" autoPict="0">
                <anchor moveWithCells="1">
                  <from>
                    <xdr:col>5</xdr:col>
                    <xdr:colOff>533400</xdr:colOff>
                    <xdr:row>46</xdr:row>
                    <xdr:rowOff>7620</xdr:rowOff>
                  </from>
                  <to>
                    <xdr:col>5</xdr:col>
                    <xdr:colOff>830580</xdr:colOff>
                    <xdr:row>46</xdr:row>
                    <xdr:rowOff>228600</xdr:rowOff>
                  </to>
                </anchor>
              </controlPr>
            </control>
          </mc:Choice>
        </mc:AlternateContent>
        <mc:AlternateContent xmlns:mc="http://schemas.openxmlformats.org/markup-compatibility/2006">
          <mc:Choice Requires="x14">
            <control shapeId="3317998" r:id="rId54" name="Option Button 1262">
              <controlPr defaultSize="0" autoFill="0" autoLine="0" autoPict="0">
                <anchor moveWithCells="1">
                  <from>
                    <xdr:col>6</xdr:col>
                    <xdr:colOff>464820</xdr:colOff>
                    <xdr:row>46</xdr:row>
                    <xdr:rowOff>7620</xdr:rowOff>
                  </from>
                  <to>
                    <xdr:col>6</xdr:col>
                    <xdr:colOff>754380</xdr:colOff>
                    <xdr:row>46</xdr:row>
                    <xdr:rowOff>259080</xdr:rowOff>
                  </to>
                </anchor>
              </controlPr>
            </control>
          </mc:Choice>
        </mc:AlternateContent>
        <mc:AlternateContent xmlns:mc="http://schemas.openxmlformats.org/markup-compatibility/2006">
          <mc:Choice Requires="x14">
            <control shapeId="3317999" r:id="rId55" name="Group Box 1263">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3318000" r:id="rId56" name="Option Button 1264">
              <controlPr defaultSize="0" autoFill="0" autoLine="0" autoPict="0">
                <anchor moveWithCells="1">
                  <from>
                    <xdr:col>5</xdr:col>
                    <xdr:colOff>541020</xdr:colOff>
                    <xdr:row>48</xdr:row>
                    <xdr:rowOff>144780</xdr:rowOff>
                  </from>
                  <to>
                    <xdr:col>5</xdr:col>
                    <xdr:colOff>830580</xdr:colOff>
                    <xdr:row>48</xdr:row>
                    <xdr:rowOff>373380</xdr:rowOff>
                  </to>
                </anchor>
              </controlPr>
            </control>
          </mc:Choice>
        </mc:AlternateContent>
        <mc:AlternateContent xmlns:mc="http://schemas.openxmlformats.org/markup-compatibility/2006">
          <mc:Choice Requires="x14">
            <control shapeId="3318001" r:id="rId57" name="Option Button 1265">
              <controlPr defaultSize="0" autoFill="0" autoLine="0" autoPict="0">
                <anchor moveWithCells="1">
                  <from>
                    <xdr:col>6</xdr:col>
                    <xdr:colOff>464820</xdr:colOff>
                    <xdr:row>48</xdr:row>
                    <xdr:rowOff>144780</xdr:rowOff>
                  </from>
                  <to>
                    <xdr:col>6</xdr:col>
                    <xdr:colOff>754380</xdr:colOff>
                    <xdr:row>48</xdr:row>
                    <xdr:rowOff>411480</xdr:rowOff>
                  </to>
                </anchor>
              </controlPr>
            </control>
          </mc:Choice>
        </mc:AlternateContent>
        <mc:AlternateContent xmlns:mc="http://schemas.openxmlformats.org/markup-compatibility/2006">
          <mc:Choice Requires="x14">
            <control shapeId="3318002" r:id="rId58" name="Group Box 1266">
              <controlPr defaultSize="0" autoFill="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3318003" r:id="rId59" name="Option Button 1267">
              <controlPr defaultSize="0" autoFill="0" autoLine="0" autoPict="0">
                <anchor moveWithCells="1">
                  <from>
                    <xdr:col>5</xdr:col>
                    <xdr:colOff>533400</xdr:colOff>
                    <xdr:row>51</xdr:row>
                    <xdr:rowOff>30480</xdr:rowOff>
                  </from>
                  <to>
                    <xdr:col>5</xdr:col>
                    <xdr:colOff>830580</xdr:colOff>
                    <xdr:row>51</xdr:row>
                    <xdr:rowOff>259080</xdr:rowOff>
                  </to>
                </anchor>
              </controlPr>
            </control>
          </mc:Choice>
        </mc:AlternateContent>
        <mc:AlternateContent xmlns:mc="http://schemas.openxmlformats.org/markup-compatibility/2006">
          <mc:Choice Requires="x14">
            <control shapeId="3318004" r:id="rId60" name="Option Button 1268">
              <controlPr defaultSize="0" autoFill="0" autoLine="0" autoPict="0">
                <anchor moveWithCells="1">
                  <from>
                    <xdr:col>6</xdr:col>
                    <xdr:colOff>464820</xdr:colOff>
                    <xdr:row>51</xdr:row>
                    <xdr:rowOff>30480</xdr:rowOff>
                  </from>
                  <to>
                    <xdr:col>6</xdr:col>
                    <xdr:colOff>754380</xdr:colOff>
                    <xdr:row>51</xdr:row>
                    <xdr:rowOff>297180</xdr:rowOff>
                  </to>
                </anchor>
              </controlPr>
            </control>
          </mc:Choice>
        </mc:AlternateContent>
        <mc:AlternateContent xmlns:mc="http://schemas.openxmlformats.org/markup-compatibility/2006">
          <mc:Choice Requires="x14">
            <control shapeId="3318444" r:id="rId61" name="Group Box 1708">
              <controlPr defaultSize="0" autoFill="0" autoPict="0">
                <anchor moveWithCells="1">
                  <from>
                    <xdr:col>5</xdr:col>
                    <xdr:colOff>0</xdr:colOff>
                    <xdr:row>161</xdr:row>
                    <xdr:rowOff>0</xdr:rowOff>
                  </from>
                  <to>
                    <xdr:col>6</xdr:col>
                    <xdr:colOff>1112520</xdr:colOff>
                    <xdr:row>162</xdr:row>
                    <xdr:rowOff>7620</xdr:rowOff>
                  </to>
                </anchor>
              </controlPr>
            </control>
          </mc:Choice>
        </mc:AlternateContent>
        <mc:AlternateContent xmlns:mc="http://schemas.openxmlformats.org/markup-compatibility/2006">
          <mc:Choice Requires="x14">
            <control shapeId="3318445" r:id="rId62" name="Option Button 1709">
              <controlPr defaultSize="0" autoFill="0" autoLine="0" autoPict="0">
                <anchor moveWithCells="1">
                  <from>
                    <xdr:col>5</xdr:col>
                    <xdr:colOff>502920</xdr:colOff>
                    <xdr:row>161</xdr:row>
                    <xdr:rowOff>7620</xdr:rowOff>
                  </from>
                  <to>
                    <xdr:col>5</xdr:col>
                    <xdr:colOff>731520</xdr:colOff>
                    <xdr:row>161</xdr:row>
                    <xdr:rowOff>220980</xdr:rowOff>
                  </to>
                </anchor>
              </controlPr>
            </control>
          </mc:Choice>
        </mc:AlternateContent>
        <mc:AlternateContent xmlns:mc="http://schemas.openxmlformats.org/markup-compatibility/2006">
          <mc:Choice Requires="x14">
            <control shapeId="3318446" r:id="rId63" name="Option Button 1710">
              <controlPr defaultSize="0" autoFill="0" autoLine="0" autoPict="0">
                <anchor moveWithCells="1">
                  <from>
                    <xdr:col>6</xdr:col>
                    <xdr:colOff>464820</xdr:colOff>
                    <xdr:row>161</xdr:row>
                    <xdr:rowOff>7620</xdr:rowOff>
                  </from>
                  <to>
                    <xdr:col>6</xdr:col>
                    <xdr:colOff>716280</xdr:colOff>
                    <xdr:row>162</xdr:row>
                    <xdr:rowOff>0</xdr:rowOff>
                  </to>
                </anchor>
              </controlPr>
            </control>
          </mc:Choice>
        </mc:AlternateContent>
        <mc:AlternateContent xmlns:mc="http://schemas.openxmlformats.org/markup-compatibility/2006">
          <mc:Choice Requires="x14">
            <control shapeId="3318447" r:id="rId64" name="Group Box 1711">
              <controlPr defaultSize="0" autoFill="0" autoPict="0">
                <anchor moveWithCells="1">
                  <from>
                    <xdr:col>5</xdr:col>
                    <xdr:colOff>0</xdr:colOff>
                    <xdr:row>162</xdr:row>
                    <xdr:rowOff>0</xdr:rowOff>
                  </from>
                  <to>
                    <xdr:col>6</xdr:col>
                    <xdr:colOff>1143000</xdr:colOff>
                    <xdr:row>163</xdr:row>
                    <xdr:rowOff>7620</xdr:rowOff>
                  </to>
                </anchor>
              </controlPr>
            </control>
          </mc:Choice>
        </mc:AlternateContent>
        <mc:AlternateContent xmlns:mc="http://schemas.openxmlformats.org/markup-compatibility/2006">
          <mc:Choice Requires="x14">
            <control shapeId="3318448" r:id="rId65" name="Option Button 1712">
              <controlPr defaultSize="0" autoFill="0" autoLine="0" autoPict="0">
                <anchor moveWithCells="1">
                  <from>
                    <xdr:col>5</xdr:col>
                    <xdr:colOff>502920</xdr:colOff>
                    <xdr:row>162</xdr:row>
                    <xdr:rowOff>7620</xdr:rowOff>
                  </from>
                  <to>
                    <xdr:col>5</xdr:col>
                    <xdr:colOff>731520</xdr:colOff>
                    <xdr:row>162</xdr:row>
                    <xdr:rowOff>220980</xdr:rowOff>
                  </to>
                </anchor>
              </controlPr>
            </control>
          </mc:Choice>
        </mc:AlternateContent>
        <mc:AlternateContent xmlns:mc="http://schemas.openxmlformats.org/markup-compatibility/2006">
          <mc:Choice Requires="x14">
            <control shapeId="3318449" r:id="rId66" name="Option Button 1713">
              <controlPr defaultSize="0" autoFill="0" autoLine="0" autoPict="0">
                <anchor moveWithCells="1">
                  <from>
                    <xdr:col>6</xdr:col>
                    <xdr:colOff>464820</xdr:colOff>
                    <xdr:row>162</xdr:row>
                    <xdr:rowOff>7620</xdr:rowOff>
                  </from>
                  <to>
                    <xdr:col>6</xdr:col>
                    <xdr:colOff>716280</xdr:colOff>
                    <xdr:row>163</xdr:row>
                    <xdr:rowOff>0</xdr:rowOff>
                  </to>
                </anchor>
              </controlPr>
            </control>
          </mc:Choice>
        </mc:AlternateContent>
        <mc:AlternateContent xmlns:mc="http://schemas.openxmlformats.org/markup-compatibility/2006">
          <mc:Choice Requires="x14">
            <control shapeId="3318450" r:id="rId67" name="Group Box 1714">
              <controlPr defaultSize="0" autoFill="0" autoPict="0">
                <anchor moveWithCells="1">
                  <from>
                    <xdr:col>5</xdr:col>
                    <xdr:colOff>0</xdr:colOff>
                    <xdr:row>163</xdr:row>
                    <xdr:rowOff>0</xdr:rowOff>
                  </from>
                  <to>
                    <xdr:col>6</xdr:col>
                    <xdr:colOff>1143000</xdr:colOff>
                    <xdr:row>164</xdr:row>
                    <xdr:rowOff>7620</xdr:rowOff>
                  </to>
                </anchor>
              </controlPr>
            </control>
          </mc:Choice>
        </mc:AlternateContent>
        <mc:AlternateContent xmlns:mc="http://schemas.openxmlformats.org/markup-compatibility/2006">
          <mc:Choice Requires="x14">
            <control shapeId="3318451" r:id="rId68" name="Option Button 1715">
              <controlPr defaultSize="0" autoFill="0" autoLine="0" autoPict="0">
                <anchor moveWithCells="1">
                  <from>
                    <xdr:col>5</xdr:col>
                    <xdr:colOff>502920</xdr:colOff>
                    <xdr:row>163</xdr:row>
                    <xdr:rowOff>7620</xdr:rowOff>
                  </from>
                  <to>
                    <xdr:col>5</xdr:col>
                    <xdr:colOff>731520</xdr:colOff>
                    <xdr:row>163</xdr:row>
                    <xdr:rowOff>220980</xdr:rowOff>
                  </to>
                </anchor>
              </controlPr>
            </control>
          </mc:Choice>
        </mc:AlternateContent>
        <mc:AlternateContent xmlns:mc="http://schemas.openxmlformats.org/markup-compatibility/2006">
          <mc:Choice Requires="x14">
            <control shapeId="3318452" r:id="rId69" name="Option Button 1716">
              <controlPr defaultSize="0" autoFill="0" autoLine="0" autoPict="0">
                <anchor moveWithCells="1">
                  <from>
                    <xdr:col>6</xdr:col>
                    <xdr:colOff>464820</xdr:colOff>
                    <xdr:row>163</xdr:row>
                    <xdr:rowOff>7620</xdr:rowOff>
                  </from>
                  <to>
                    <xdr:col>6</xdr:col>
                    <xdr:colOff>716280</xdr:colOff>
                    <xdr:row>164</xdr:row>
                    <xdr:rowOff>0</xdr:rowOff>
                  </to>
                </anchor>
              </controlPr>
            </control>
          </mc:Choice>
        </mc:AlternateContent>
        <mc:AlternateContent xmlns:mc="http://schemas.openxmlformats.org/markup-compatibility/2006">
          <mc:Choice Requires="x14">
            <control shapeId="3318453" r:id="rId70" name="Group Box 1717">
              <controlPr defaultSize="0" autoFill="0" autoPict="0">
                <anchor moveWithCells="1">
                  <from>
                    <xdr:col>5</xdr:col>
                    <xdr:colOff>0</xdr:colOff>
                    <xdr:row>164</xdr:row>
                    <xdr:rowOff>0</xdr:rowOff>
                  </from>
                  <to>
                    <xdr:col>6</xdr:col>
                    <xdr:colOff>1143000</xdr:colOff>
                    <xdr:row>165</xdr:row>
                    <xdr:rowOff>7620</xdr:rowOff>
                  </to>
                </anchor>
              </controlPr>
            </control>
          </mc:Choice>
        </mc:AlternateContent>
        <mc:AlternateContent xmlns:mc="http://schemas.openxmlformats.org/markup-compatibility/2006">
          <mc:Choice Requires="x14">
            <control shapeId="3318454" r:id="rId71" name="Option Button 1718">
              <controlPr defaultSize="0" autoFill="0" autoLine="0" autoPict="0">
                <anchor moveWithCells="1">
                  <from>
                    <xdr:col>5</xdr:col>
                    <xdr:colOff>502920</xdr:colOff>
                    <xdr:row>164</xdr:row>
                    <xdr:rowOff>7620</xdr:rowOff>
                  </from>
                  <to>
                    <xdr:col>5</xdr:col>
                    <xdr:colOff>731520</xdr:colOff>
                    <xdr:row>164</xdr:row>
                    <xdr:rowOff>220980</xdr:rowOff>
                  </to>
                </anchor>
              </controlPr>
            </control>
          </mc:Choice>
        </mc:AlternateContent>
        <mc:AlternateContent xmlns:mc="http://schemas.openxmlformats.org/markup-compatibility/2006">
          <mc:Choice Requires="x14">
            <control shapeId="3318455" r:id="rId72" name="Option Button 1719">
              <controlPr defaultSize="0" autoFill="0" autoLine="0" autoPict="0">
                <anchor moveWithCells="1">
                  <from>
                    <xdr:col>6</xdr:col>
                    <xdr:colOff>464820</xdr:colOff>
                    <xdr:row>164</xdr:row>
                    <xdr:rowOff>7620</xdr:rowOff>
                  </from>
                  <to>
                    <xdr:col>6</xdr:col>
                    <xdr:colOff>716280</xdr:colOff>
                    <xdr:row>165</xdr:row>
                    <xdr:rowOff>0</xdr:rowOff>
                  </to>
                </anchor>
              </controlPr>
            </control>
          </mc:Choice>
        </mc:AlternateContent>
        <mc:AlternateContent xmlns:mc="http://schemas.openxmlformats.org/markup-compatibility/2006">
          <mc:Choice Requires="x14">
            <control shapeId="3318456" r:id="rId73" name="Group Box 1720">
              <controlPr defaultSize="0" autoFill="0" autoPict="0">
                <anchor moveWithCells="1">
                  <from>
                    <xdr:col>5</xdr:col>
                    <xdr:colOff>0</xdr:colOff>
                    <xdr:row>165</xdr:row>
                    <xdr:rowOff>0</xdr:rowOff>
                  </from>
                  <to>
                    <xdr:col>6</xdr:col>
                    <xdr:colOff>1143000</xdr:colOff>
                    <xdr:row>166</xdr:row>
                    <xdr:rowOff>0</xdr:rowOff>
                  </to>
                </anchor>
              </controlPr>
            </control>
          </mc:Choice>
        </mc:AlternateContent>
        <mc:AlternateContent xmlns:mc="http://schemas.openxmlformats.org/markup-compatibility/2006">
          <mc:Choice Requires="x14">
            <control shapeId="3318457" r:id="rId74" name="Option Button 1721">
              <controlPr defaultSize="0" autoFill="0" autoLine="0" autoPict="0">
                <anchor moveWithCells="1">
                  <from>
                    <xdr:col>5</xdr:col>
                    <xdr:colOff>502920</xdr:colOff>
                    <xdr:row>165</xdr:row>
                    <xdr:rowOff>7620</xdr:rowOff>
                  </from>
                  <to>
                    <xdr:col>5</xdr:col>
                    <xdr:colOff>731520</xdr:colOff>
                    <xdr:row>165</xdr:row>
                    <xdr:rowOff>220980</xdr:rowOff>
                  </to>
                </anchor>
              </controlPr>
            </control>
          </mc:Choice>
        </mc:AlternateContent>
        <mc:AlternateContent xmlns:mc="http://schemas.openxmlformats.org/markup-compatibility/2006">
          <mc:Choice Requires="x14">
            <control shapeId="3318458" r:id="rId75" name="Option Button 1722">
              <controlPr defaultSize="0" autoFill="0" autoLine="0" autoPict="0">
                <anchor moveWithCells="1">
                  <from>
                    <xdr:col>6</xdr:col>
                    <xdr:colOff>464820</xdr:colOff>
                    <xdr:row>165</xdr:row>
                    <xdr:rowOff>7620</xdr:rowOff>
                  </from>
                  <to>
                    <xdr:col>6</xdr:col>
                    <xdr:colOff>716280</xdr:colOff>
                    <xdr:row>166</xdr:row>
                    <xdr:rowOff>0</xdr:rowOff>
                  </to>
                </anchor>
              </controlPr>
            </control>
          </mc:Choice>
        </mc:AlternateContent>
        <mc:AlternateContent xmlns:mc="http://schemas.openxmlformats.org/markup-compatibility/2006">
          <mc:Choice Requires="x14">
            <control shapeId="4341961" r:id="rId76" name="Group Box 2249">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341962" r:id="rId77" name="Option Button 2250">
              <controlPr defaultSize="0" autoFill="0" autoLine="0" autoPict="0">
                <anchor moveWithCells="1">
                  <from>
                    <xdr:col>5</xdr:col>
                    <xdr:colOff>533400</xdr:colOff>
                    <xdr:row>171</xdr:row>
                    <xdr:rowOff>106680</xdr:rowOff>
                  </from>
                  <to>
                    <xdr:col>5</xdr:col>
                    <xdr:colOff>792480</xdr:colOff>
                    <xdr:row>171</xdr:row>
                    <xdr:rowOff>335280</xdr:rowOff>
                  </to>
                </anchor>
              </controlPr>
            </control>
          </mc:Choice>
        </mc:AlternateContent>
        <mc:AlternateContent xmlns:mc="http://schemas.openxmlformats.org/markup-compatibility/2006">
          <mc:Choice Requires="x14">
            <control shapeId="4341963" r:id="rId78" name="Option Button 2251">
              <controlPr defaultSize="0" autoFill="0" autoLine="0" autoPict="0">
                <anchor moveWithCells="1">
                  <from>
                    <xdr:col>6</xdr:col>
                    <xdr:colOff>487680</xdr:colOff>
                    <xdr:row>171</xdr:row>
                    <xdr:rowOff>106680</xdr:rowOff>
                  </from>
                  <to>
                    <xdr:col>6</xdr:col>
                    <xdr:colOff>769620</xdr:colOff>
                    <xdr:row>171</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37">
    <pageSetUpPr fitToPage="1"/>
  </sheetPr>
  <dimension ref="A1:V252"/>
  <sheetViews>
    <sheetView zoomScale="75" zoomScaleNormal="75" workbookViewId="0">
      <selection activeCell="F6" sqref="F6"/>
    </sheetView>
  </sheetViews>
  <sheetFormatPr defaultColWidth="12.7109375" defaultRowHeight="15" x14ac:dyDescent="0.2"/>
  <cols>
    <col min="1" max="1" width="6.7109375" style="539" customWidth="1"/>
    <col min="2" max="2" width="25.7109375" style="540" customWidth="1"/>
    <col min="3" max="3" width="5.42578125" style="540" customWidth="1"/>
    <col min="4" max="4" width="56.140625" style="540" customWidth="1"/>
    <col min="5" max="5" width="22.42578125" style="540" customWidth="1"/>
    <col min="6" max="6" width="23.140625" style="540" customWidth="1"/>
    <col min="7" max="7" width="21.42578125" style="540" customWidth="1"/>
    <col min="8" max="8" width="97" style="692" customWidth="1"/>
    <col min="9" max="9" width="5.140625" style="508" hidden="1" customWidth="1"/>
    <col min="10" max="10" width="11.140625" style="505" hidden="1" customWidth="1"/>
    <col min="11" max="14" width="12.7109375" style="505" hidden="1" customWidth="1"/>
    <col min="15" max="22" width="12.7109375" style="965"/>
    <col min="23" max="16384" width="12.7109375" style="505"/>
  </cols>
  <sheetData>
    <row r="1" spans="1:14" ht="62.25" customHeight="1" x14ac:dyDescent="0.2">
      <c r="H1" s="683" t="s">
        <v>331</v>
      </c>
      <c r="I1" s="475"/>
    </row>
    <row r="2" spans="1:14" ht="26.25" customHeight="1" thickBot="1" x14ac:dyDescent="0.25">
      <c r="A2" s="541"/>
      <c r="B2" s="542"/>
      <c r="C2" s="542"/>
      <c r="D2" s="473" t="str">
        <f>'t1'!A1</f>
        <v>REGIONI ED AUTONOMIE LOCALI - anno 2023</v>
      </c>
      <c r="E2" s="542"/>
      <c r="F2" s="542"/>
      <c r="G2" s="542"/>
      <c r="H2" s="684"/>
      <c r="I2" s="475"/>
    </row>
    <row r="3" spans="1:14" x14ac:dyDescent="0.2">
      <c r="B3" s="467"/>
      <c r="C3" s="467"/>
      <c r="D3" s="467"/>
      <c r="E3" s="467"/>
      <c r="F3" s="467"/>
      <c r="G3" s="467"/>
      <c r="H3" s="685"/>
      <c r="I3" s="475"/>
    </row>
    <row r="4" spans="1:14" x14ac:dyDescent="0.2">
      <c r="B4" s="469"/>
      <c r="C4" s="470"/>
      <c r="D4" s="469"/>
      <c r="E4" s="469"/>
      <c r="F4" s="476" t="s">
        <v>69</v>
      </c>
      <c r="G4" s="469"/>
      <c r="H4" s="685"/>
      <c r="I4" s="475"/>
    </row>
    <row r="5" spans="1:14" hidden="1" x14ac:dyDescent="0.2">
      <c r="B5" s="469"/>
      <c r="C5" s="470"/>
      <c r="D5" s="469"/>
      <c r="E5" s="469"/>
      <c r="F5" s="479"/>
      <c r="G5" s="469"/>
      <c r="H5" s="685"/>
      <c r="I5" s="475"/>
    </row>
    <row r="6" spans="1:14" ht="15" customHeight="1" x14ac:dyDescent="0.2">
      <c r="A6" s="539" t="s">
        <v>290</v>
      </c>
      <c r="B6" s="471" t="s">
        <v>338</v>
      </c>
      <c r="C6" s="543"/>
      <c r="F6" s="487"/>
      <c r="G6" s="696" t="str">
        <f>IF(F6=0,"RISPOSTA OBBLIGATORIA","")</f>
        <v>RISPOSTA OBBLIGATORIA</v>
      </c>
      <c r="H6" s="685"/>
      <c r="I6" s="311">
        <f>F6</f>
        <v>0</v>
      </c>
    </row>
    <row r="7" spans="1:14" ht="15" customHeight="1" x14ac:dyDescent="0.2">
      <c r="B7" s="469"/>
      <c r="C7" s="470"/>
      <c r="D7" s="469"/>
      <c r="E7" s="469"/>
      <c r="F7" s="469"/>
      <c r="G7" s="469"/>
      <c r="H7" s="685"/>
      <c r="I7" s="475"/>
    </row>
    <row r="8" spans="1:14" ht="15" customHeight="1" x14ac:dyDescent="0.25">
      <c r="A8" s="539" t="s">
        <v>291</v>
      </c>
      <c r="B8" s="477" t="s">
        <v>339</v>
      </c>
      <c r="C8" s="470"/>
      <c r="D8" s="469"/>
      <c r="E8" s="469"/>
      <c r="F8" s="487"/>
      <c r="G8" s="696" t="str">
        <f>IF(F8=0,"RISPOSTA OBBLIGATORIA","")</f>
        <v>RISPOSTA OBBLIGATORIA</v>
      </c>
      <c r="H8" s="685"/>
      <c r="I8" s="311">
        <f>F8</f>
        <v>0</v>
      </c>
    </row>
    <row r="9" spans="1:14" ht="15" customHeight="1" x14ac:dyDescent="0.25">
      <c r="B9" s="485"/>
      <c r="C9" s="470"/>
      <c r="D9" s="469"/>
      <c r="E9" s="469"/>
      <c r="F9" s="469"/>
      <c r="G9" s="469"/>
      <c r="H9" s="685"/>
      <c r="I9" s="475"/>
    </row>
    <row r="10" spans="1:14" ht="17.25" customHeight="1" x14ac:dyDescent="0.2">
      <c r="B10" s="469"/>
      <c r="C10" s="470"/>
      <c r="D10" s="469"/>
      <c r="E10" s="469"/>
      <c r="F10" s="476" t="s">
        <v>272</v>
      </c>
      <c r="G10" s="476" t="s">
        <v>273</v>
      </c>
      <c r="H10" s="685"/>
      <c r="I10" s="475"/>
    </row>
    <row r="11" spans="1:14" ht="20.25" customHeight="1" x14ac:dyDescent="0.2">
      <c r="A11" s="539" t="s">
        <v>297</v>
      </c>
      <c r="B11" s="472" t="s">
        <v>337</v>
      </c>
      <c r="C11" s="470"/>
      <c r="D11" s="469"/>
      <c r="E11" s="469"/>
      <c r="F11" s="451"/>
      <c r="G11" s="451"/>
      <c r="H11" s="596" t="str">
        <f>IF(I11=0,"RISPOSTA OBBLIGATORIA","")</f>
        <v>RISPOSTA OBBLIGATORIA</v>
      </c>
      <c r="I11" s="475">
        <v>0</v>
      </c>
      <c r="J11" s="505" t="str">
        <f>IF(I11=1,"VERO",IF(I11=2,"FALSO",""))</f>
        <v/>
      </c>
      <c r="N11" s="507"/>
    </row>
    <row r="12" spans="1:14" ht="15" customHeight="1" x14ac:dyDescent="0.2">
      <c r="A12" s="480"/>
      <c r="B12" s="480"/>
      <c r="C12" s="480"/>
      <c r="D12" s="480"/>
      <c r="E12" s="480"/>
      <c r="F12" s="480"/>
      <c r="G12" s="480"/>
      <c r="H12" s="687"/>
      <c r="I12" s="414"/>
    </row>
    <row r="13" spans="1:14" ht="15" customHeight="1" x14ac:dyDescent="0.2">
      <c r="H13" s="685"/>
      <c r="I13" s="475"/>
    </row>
    <row r="14" spans="1:14" ht="20.25" hidden="1" customHeight="1" x14ac:dyDescent="0.2">
      <c r="B14" s="472"/>
      <c r="C14" s="469"/>
      <c r="D14" s="480"/>
      <c r="E14" s="480"/>
      <c r="H14" s="596"/>
      <c r="I14" s="475">
        <v>0</v>
      </c>
    </row>
    <row r="15" spans="1:14" ht="15" hidden="1" customHeight="1" x14ac:dyDescent="0.2">
      <c r="H15" s="685"/>
      <c r="I15" s="475"/>
    </row>
    <row r="16" spans="1:14" ht="20.25" hidden="1" customHeight="1" x14ac:dyDescent="0.25">
      <c r="B16" s="172"/>
      <c r="H16" s="596"/>
      <c r="I16" s="475"/>
      <c r="N16" s="507"/>
    </row>
    <row r="17" spans="1:14" ht="15" hidden="1" customHeight="1" x14ac:dyDescent="0.2">
      <c r="H17" s="685"/>
      <c r="I17" s="475"/>
    </row>
    <row r="18" spans="1:14" ht="43.5" customHeight="1" x14ac:dyDescent="1.05">
      <c r="A18" s="539" t="s">
        <v>292</v>
      </c>
      <c r="B18" s="1602" t="s">
        <v>745</v>
      </c>
      <c r="C18" s="1603"/>
      <c r="D18" s="1603"/>
      <c r="E18" s="1603"/>
      <c r="F18" s="886" t="s">
        <v>654</v>
      </c>
      <c r="G18" s="881" t="str">
        <f>IF(I18=0,"←","")</f>
        <v>←</v>
      </c>
      <c r="H18" s="596" t="str">
        <f>IF(I18=0,"RISPOSTA OBBLIGATORIA - Cliccare sulla cella per selezionare la risposta","")</f>
        <v>RISPOSTA OBBLIGATORIA - Cliccare sulla cella per selezionare la risposta</v>
      </c>
      <c r="I18" s="827">
        <f>IF(F18="Sì",1,IF(F18="No",2,IF(F18="Non sono stati esternalizzati servizi ","X",0)))</f>
        <v>0</v>
      </c>
    </row>
    <row r="19" spans="1:14" ht="15" customHeight="1" x14ac:dyDescent="0.2">
      <c r="B19" s="643"/>
      <c r="C19" s="643"/>
      <c r="D19" s="643"/>
      <c r="E19" s="643"/>
      <c r="H19" s="685"/>
      <c r="I19" s="475"/>
    </row>
    <row r="20" spans="1:14" ht="43.5" customHeight="1" x14ac:dyDescent="0.2">
      <c r="A20" s="539" t="s">
        <v>293</v>
      </c>
      <c r="B20" s="1604" t="s">
        <v>1079</v>
      </c>
      <c r="C20" s="1603"/>
      <c r="D20" s="1603"/>
      <c r="E20" s="1603"/>
      <c r="F20" s="451"/>
      <c r="G20" s="451"/>
      <c r="H20" s="596" t="str">
        <f>IF(I20=0,"RISPOSTA OBBLIGATORIA","")</f>
        <v>RISPOSTA OBBLIGATORIA</v>
      </c>
      <c r="I20" s="475">
        <v>0</v>
      </c>
      <c r="J20" s="505" t="str">
        <f>IF(I20=1,"VERO",IF(I20=2,"FALSO",""))</f>
        <v/>
      </c>
      <c r="N20" s="507"/>
    </row>
    <row r="21" spans="1:14" ht="15" customHeight="1" x14ac:dyDescent="0.2">
      <c r="B21" s="469"/>
      <c r="H21" s="685"/>
      <c r="I21" s="475"/>
    </row>
    <row r="22" spans="1:14" ht="29.25" customHeight="1" x14ac:dyDescent="0.25">
      <c r="A22" s="539" t="s">
        <v>296</v>
      </c>
      <c r="B22" s="1605" t="s">
        <v>763</v>
      </c>
      <c r="C22" s="1606"/>
      <c r="D22" s="1606"/>
      <c r="E22" s="1606"/>
      <c r="F22" s="451"/>
      <c r="G22" s="451"/>
      <c r="H22" s="596" t="str">
        <f>IF(I22=0,"RISPOSTA OBBLIGATORIA","")</f>
        <v>RISPOSTA OBBLIGATORIA</v>
      </c>
      <c r="I22" s="475">
        <v>0</v>
      </c>
      <c r="J22" s="505" t="str">
        <f>IF(I22=1,"VERO",IF(I22=2,"FALSO",""))</f>
        <v/>
      </c>
      <c r="N22" s="507"/>
    </row>
    <row r="23" spans="1:14" ht="15" customHeight="1" x14ac:dyDescent="0.2">
      <c r="B23" s="469"/>
      <c r="H23" s="685"/>
      <c r="I23" s="475"/>
    </row>
    <row r="24" spans="1:14" ht="15" hidden="1" customHeight="1" x14ac:dyDescent="0.2">
      <c r="D24" s="469"/>
      <c r="G24" s="1650"/>
      <c r="H24" s="1651"/>
      <c r="I24" s="475"/>
    </row>
    <row r="25" spans="1:14" ht="15" hidden="1" customHeight="1" x14ac:dyDescent="0.2">
      <c r="H25" s="685"/>
      <c r="I25" s="475"/>
    </row>
    <row r="26" spans="1:14" ht="15" hidden="1" customHeight="1" x14ac:dyDescent="0.2">
      <c r="H26" s="685"/>
      <c r="I26" s="475"/>
    </row>
    <row r="27" spans="1:14" ht="15" hidden="1" customHeight="1" x14ac:dyDescent="0.2">
      <c r="H27" s="685"/>
      <c r="I27" s="475"/>
    </row>
    <row r="28" spans="1:14" ht="15" hidden="1" customHeight="1" x14ac:dyDescent="0.2">
      <c r="H28" s="685"/>
      <c r="I28" s="475"/>
    </row>
    <row r="29" spans="1:14" ht="15" hidden="1" customHeight="1" x14ac:dyDescent="0.2">
      <c r="H29" s="685"/>
      <c r="I29" s="475"/>
    </row>
    <row r="30" spans="1:14" ht="15" hidden="1" customHeight="1" x14ac:dyDescent="0.2">
      <c r="H30" s="685"/>
      <c r="I30" s="475"/>
    </row>
    <row r="31" spans="1:14" ht="15" customHeight="1" x14ac:dyDescent="0.2">
      <c r="F31" s="476" t="s">
        <v>272</v>
      </c>
      <c r="G31" s="476" t="s">
        <v>273</v>
      </c>
      <c r="H31" s="685"/>
      <c r="I31" s="475"/>
    </row>
    <row r="32" spans="1:14" ht="30.75" customHeight="1" x14ac:dyDescent="0.25">
      <c r="A32" s="539" t="s">
        <v>299</v>
      </c>
      <c r="B32" s="1636" t="s">
        <v>2</v>
      </c>
      <c r="C32" s="1636"/>
      <c r="D32" s="1636"/>
      <c r="E32" s="1637"/>
      <c r="F32" s="451"/>
      <c r="G32" s="451"/>
      <c r="H32" s="596" t="str">
        <f>IF(I32=0,"RISPOSTA OBBLIGATORIA","")</f>
        <v>RISPOSTA OBBLIGATORIA</v>
      </c>
      <c r="I32" s="475">
        <v>0</v>
      </c>
      <c r="J32" s="505" t="str">
        <f>IF(I32=1,"VERO",IF(I32=2,"FALSO",""))</f>
        <v/>
      </c>
      <c r="N32" s="507"/>
    </row>
    <row r="33" spans="1:14" ht="15" customHeight="1" x14ac:dyDescent="0.2">
      <c r="H33" s="685"/>
      <c r="I33" s="475"/>
    </row>
    <row r="34" spans="1:14" ht="20.25" customHeight="1" x14ac:dyDescent="0.25">
      <c r="A34" s="539" t="s">
        <v>332</v>
      </c>
      <c r="B34" s="172" t="s">
        <v>359</v>
      </c>
      <c r="F34" s="451"/>
      <c r="G34" s="451"/>
      <c r="H34" s="596" t="str">
        <f>IF(I34=0,"RISPOSTA OBBLIGATORIA","")</f>
        <v>RISPOSTA OBBLIGATORIA</v>
      </c>
      <c r="I34" s="475">
        <v>0</v>
      </c>
      <c r="J34" s="505" t="str">
        <f>IF(I34=1,"VERO",IF(I34=2,"FALSO",""))</f>
        <v/>
      </c>
      <c r="N34" s="507"/>
    </row>
    <row r="35" spans="1:14" ht="15" customHeight="1" x14ac:dyDescent="0.2">
      <c r="H35" s="685"/>
      <c r="I35" s="475"/>
    </row>
    <row r="36" spans="1:14" ht="15" hidden="1" customHeight="1" x14ac:dyDescent="0.2">
      <c r="B36" s="643"/>
      <c r="C36" s="643"/>
      <c r="D36" s="643"/>
      <c r="E36" s="643"/>
      <c r="F36" s="920"/>
      <c r="G36" s="643"/>
      <c r="H36" s="921"/>
      <c r="I36" s="475"/>
    </row>
    <row r="37" spans="1:14" ht="33" hidden="1" customHeight="1" x14ac:dyDescent="0.2">
      <c r="A37" s="539" t="s">
        <v>349</v>
      </c>
      <c r="B37" s="1591"/>
      <c r="C37" s="1603"/>
      <c r="D37" s="1603"/>
      <c r="E37" s="1638"/>
      <c r="F37" s="922"/>
      <c r="G37" s="1607"/>
      <c r="H37" s="1611"/>
      <c r="I37" s="475"/>
    </row>
    <row r="38" spans="1:14" ht="15" hidden="1" customHeight="1" x14ac:dyDescent="0.2">
      <c r="H38" s="685"/>
      <c r="I38" s="475"/>
    </row>
    <row r="39" spans="1:14" ht="15" customHeight="1" x14ac:dyDescent="0.2">
      <c r="F39" s="476" t="s">
        <v>68</v>
      </c>
      <c r="H39" s="685"/>
      <c r="I39" s="475"/>
      <c r="M39" s="562"/>
    </row>
    <row r="40" spans="1:14" ht="15" hidden="1" customHeight="1" x14ac:dyDescent="0.2">
      <c r="B40" s="471"/>
      <c r="C40" s="543"/>
      <c r="F40" s="478"/>
      <c r="H40" s="685"/>
      <c r="I40" s="475"/>
    </row>
    <row r="41" spans="1:14" ht="15" hidden="1" customHeight="1" x14ac:dyDescent="0.2">
      <c r="H41" s="685"/>
      <c r="I41" s="475"/>
    </row>
    <row r="42" spans="1:14" ht="15" hidden="1" customHeight="1" x14ac:dyDescent="0.2">
      <c r="B42" s="472"/>
      <c r="F42" s="478"/>
      <c r="H42" s="685"/>
      <c r="I42" s="475"/>
    </row>
    <row r="43" spans="1:14" ht="15" hidden="1" customHeight="1" x14ac:dyDescent="0.2">
      <c r="H43" s="685"/>
      <c r="I43" s="475"/>
    </row>
    <row r="44" spans="1:14" ht="28.5" customHeight="1" x14ac:dyDescent="0.2">
      <c r="A44" s="539" t="s">
        <v>351</v>
      </c>
      <c r="B44" s="1635" t="s">
        <v>411</v>
      </c>
      <c r="C44" s="1594"/>
      <c r="D44" s="1594"/>
      <c r="E44" s="1612"/>
      <c r="F44" s="478">
        <v>0</v>
      </c>
      <c r="G44" s="1607" t="str">
        <f>IF(F44="","RISPOSTA OBBLIGATORIA","")</f>
        <v/>
      </c>
      <c r="H44" s="1608"/>
      <c r="I44" s="311">
        <f>F44</f>
        <v>0</v>
      </c>
    </row>
    <row r="45" spans="1:14" ht="15" customHeight="1" x14ac:dyDescent="0.2">
      <c r="F45" s="474"/>
      <c r="H45" s="685"/>
      <c r="I45" s="475"/>
    </row>
    <row r="46" spans="1:14" ht="15" customHeight="1" x14ac:dyDescent="0.2">
      <c r="F46" s="476" t="s">
        <v>272</v>
      </c>
      <c r="G46" s="476" t="s">
        <v>273</v>
      </c>
      <c r="H46" s="685"/>
      <c r="I46" s="509"/>
    </row>
    <row r="47" spans="1:14" ht="31.35" customHeight="1" x14ac:dyDescent="0.2">
      <c r="A47" s="539" t="s">
        <v>360</v>
      </c>
      <c r="B47" s="1591" t="s">
        <v>736</v>
      </c>
      <c r="C47" s="1591"/>
      <c r="D47" s="1591"/>
      <c r="E47" s="1592"/>
      <c r="F47" s="587"/>
      <c r="G47" s="586"/>
      <c r="H47" s="596" t="str">
        <f>IF(I47=0,"RISPOSTA OBBLIGATORIA","")</f>
        <v>RISPOSTA OBBLIGATORIA</v>
      </c>
      <c r="I47" s="475">
        <v>0</v>
      </c>
      <c r="J47" s="505" t="str">
        <f>IF(I47=1,"VERO",IF(I47=2,"FALSO",""))</f>
        <v/>
      </c>
    </row>
    <row r="48" spans="1:14" ht="23.1" customHeight="1" x14ac:dyDescent="0.2">
      <c r="B48" s="694"/>
      <c r="C48" s="503" t="s">
        <v>737</v>
      </c>
      <c r="D48" s="694"/>
      <c r="E48" s="694"/>
      <c r="F48" s="588"/>
      <c r="G48" s="585"/>
      <c r="H48" s="690"/>
      <c r="I48" s="475"/>
    </row>
    <row r="49" spans="1:10" ht="40.35" customHeight="1" x14ac:dyDescent="0.2">
      <c r="B49" s="546">
        <v>23</v>
      </c>
      <c r="C49" s="1591" t="s">
        <v>766</v>
      </c>
      <c r="D49" s="1591"/>
      <c r="E49" s="1592"/>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2">
      <c r="B50" s="472"/>
      <c r="C50" s="503"/>
      <c r="D50" s="503"/>
      <c r="E50" s="694"/>
      <c r="F50" s="588"/>
      <c r="G50" s="585"/>
      <c r="H50" s="690"/>
      <c r="I50" s="475"/>
    </row>
    <row r="51" spans="1:10" ht="20.100000000000001" customHeight="1" x14ac:dyDescent="0.2">
      <c r="F51" s="476" t="s">
        <v>272</v>
      </c>
      <c r="G51" s="476" t="s">
        <v>273</v>
      </c>
      <c r="H51" s="685"/>
      <c r="I51" s="509"/>
    </row>
    <row r="52" spans="1:10" ht="29.85" customHeight="1" x14ac:dyDescent="0.2">
      <c r="A52" s="825" t="s">
        <v>738</v>
      </c>
      <c r="B52" s="1591" t="s">
        <v>767</v>
      </c>
      <c r="C52" s="1591"/>
      <c r="D52" s="1591"/>
      <c r="E52" s="1592"/>
      <c r="F52" s="587"/>
      <c r="G52" s="586"/>
      <c r="H52" s="596" t="str">
        <f>IF(I52=0,"RISPOSTA OBBLIGATORIA","")</f>
        <v>RISPOSTA OBBLIGATORIA</v>
      </c>
      <c r="I52" s="475">
        <v>0</v>
      </c>
      <c r="J52" s="505" t="str">
        <f>IF(I52=1,"VERO",IF(I52=2,"FALSO",""))</f>
        <v/>
      </c>
    </row>
    <row r="53" spans="1:10" ht="15" hidden="1" customHeight="1" x14ac:dyDescent="0.2">
      <c r="B53" s="472"/>
      <c r="C53" s="503"/>
      <c r="D53" s="503"/>
      <c r="E53" s="694"/>
      <c r="F53" s="588"/>
      <c r="G53" s="585"/>
      <c r="H53" s="690"/>
      <c r="I53" s="475"/>
    </row>
    <row r="54" spans="1:10" ht="15" hidden="1" customHeight="1" x14ac:dyDescent="0.2">
      <c r="F54" s="476" t="s">
        <v>410</v>
      </c>
      <c r="H54" s="685"/>
      <c r="I54" s="475"/>
    </row>
    <row r="55" spans="1:10" ht="30" hidden="1" customHeight="1" x14ac:dyDescent="0.2">
      <c r="A55" s="539" t="s">
        <v>16</v>
      </c>
      <c r="B55" s="1591" t="s">
        <v>17</v>
      </c>
      <c r="C55" s="1591"/>
      <c r="D55" s="1591"/>
      <c r="E55" s="1592"/>
      <c r="F55" s="478">
        <v>0</v>
      </c>
      <c r="G55" s="1607" t="str">
        <f>IF(F55="","RISPOSTA OBBLIGATORIA","")</f>
        <v/>
      </c>
      <c r="H55" s="1608"/>
      <c r="I55" s="475"/>
    </row>
    <row r="56" spans="1:10" ht="15" hidden="1" customHeight="1" x14ac:dyDescent="0.2">
      <c r="H56" s="685"/>
      <c r="I56" s="475"/>
    </row>
    <row r="57" spans="1:10" ht="15" hidden="1" customHeight="1" x14ac:dyDescent="0.2">
      <c r="F57" s="476" t="s">
        <v>410</v>
      </c>
      <c r="H57" s="685"/>
      <c r="I57" s="475"/>
    </row>
    <row r="58" spans="1:10" ht="30" hidden="1" customHeight="1" x14ac:dyDescent="0.2">
      <c r="A58" s="539" t="s">
        <v>18</v>
      </c>
      <c r="B58" s="1591" t="s">
        <v>21</v>
      </c>
      <c r="C58" s="1591"/>
      <c r="D58" s="1591"/>
      <c r="E58" s="1592"/>
      <c r="F58" s="478">
        <v>0</v>
      </c>
      <c r="G58" s="1607" t="str">
        <f>IF(F58="","RISPOSTA OBBLIGATORIA","")</f>
        <v/>
      </c>
      <c r="H58" s="1608"/>
      <c r="I58" s="475"/>
    </row>
    <row r="59" spans="1:10" ht="15" hidden="1" customHeight="1" x14ac:dyDescent="0.2">
      <c r="H59" s="685"/>
      <c r="I59" s="475"/>
    </row>
    <row r="60" spans="1:10" ht="15" hidden="1" customHeight="1" x14ac:dyDescent="0.2">
      <c r="F60" s="476" t="s">
        <v>410</v>
      </c>
      <c r="H60" s="685"/>
      <c r="I60" s="475"/>
    </row>
    <row r="61" spans="1:10" ht="30" hidden="1" customHeight="1" x14ac:dyDescent="0.2">
      <c r="A61" s="539" t="s">
        <v>20</v>
      </c>
      <c r="B61" s="1591" t="s">
        <v>19</v>
      </c>
      <c r="C61" s="1591"/>
      <c r="D61" s="1591"/>
      <c r="E61" s="1592"/>
      <c r="F61" s="478">
        <v>0</v>
      </c>
      <c r="G61" s="1607" t="str">
        <f>IF(F61="","RISPOSTA OBBLIGATORIA","")</f>
        <v/>
      </c>
      <c r="H61" s="1608"/>
      <c r="I61" s="475"/>
    </row>
    <row r="62" spans="1:10" ht="15" customHeight="1" x14ac:dyDescent="0.2">
      <c r="A62" s="584"/>
      <c r="B62" s="694"/>
      <c r="C62" s="694"/>
      <c r="D62" s="694"/>
      <c r="E62" s="694"/>
      <c r="F62" s="588"/>
      <c r="G62" s="585"/>
      <c r="H62" s="690"/>
      <c r="I62" s="475"/>
    </row>
    <row r="63" spans="1:10" ht="15" hidden="1" customHeight="1" x14ac:dyDescent="0.2">
      <c r="F63" s="476"/>
      <c r="G63" s="476"/>
      <c r="H63" s="690"/>
      <c r="I63" s="475"/>
    </row>
    <row r="64" spans="1:10" ht="30" hidden="1" customHeight="1" x14ac:dyDescent="0.2">
      <c r="A64" s="584" t="s">
        <v>488</v>
      </c>
      <c r="B64" s="1591"/>
      <c r="C64" s="1591"/>
      <c r="D64" s="1591"/>
      <c r="E64" s="1591"/>
      <c r="F64" s="587"/>
      <c r="G64" s="586"/>
      <c r="H64" s="596"/>
      <c r="I64" s="475"/>
      <c r="J64" s="505" t="str">
        <f>IF(I64=1,"VERO",IF(I64=2,"FALSO",""))</f>
        <v/>
      </c>
    </row>
    <row r="65" spans="1:9" ht="20.25" hidden="1" customHeight="1" x14ac:dyDescent="0.2">
      <c r="A65" s="584"/>
      <c r="B65" s="694"/>
      <c r="C65" s="503"/>
      <c r="D65" s="694"/>
      <c r="E65" s="694"/>
      <c r="F65" s="588"/>
      <c r="G65" s="585"/>
      <c r="H65" s="690"/>
      <c r="I65" s="475"/>
    </row>
    <row r="66" spans="1:9" ht="15" hidden="1" customHeight="1" x14ac:dyDescent="0.2">
      <c r="F66" s="476"/>
      <c r="H66" s="685"/>
      <c r="I66" s="475"/>
    </row>
    <row r="67" spans="1:9" ht="30" hidden="1" customHeight="1" x14ac:dyDescent="0.2">
      <c r="A67" s="584"/>
      <c r="C67" s="1591"/>
      <c r="D67" s="1591"/>
      <c r="E67" s="1592"/>
      <c r="F67" s="478"/>
      <c r="G67" s="1613"/>
      <c r="H67" s="1614"/>
      <c r="I67" s="475"/>
    </row>
    <row r="68" spans="1:9" ht="15" hidden="1" customHeight="1" x14ac:dyDescent="0.2">
      <c r="A68" s="584"/>
      <c r="B68" s="694"/>
      <c r="C68" s="694"/>
      <c r="D68" s="694"/>
      <c r="E68" s="694"/>
      <c r="F68" s="588"/>
      <c r="G68" s="585"/>
      <c r="H68" s="690"/>
      <c r="I68" s="475"/>
    </row>
    <row r="69" spans="1:9" ht="15" hidden="1" customHeight="1" x14ac:dyDescent="0.2">
      <c r="F69" s="476"/>
      <c r="H69" s="685"/>
      <c r="I69" s="475"/>
    </row>
    <row r="70" spans="1:9" ht="30" hidden="1" customHeight="1" x14ac:dyDescent="0.2">
      <c r="A70" s="584"/>
      <c r="C70" s="1591"/>
      <c r="D70" s="1591"/>
      <c r="E70" s="1592"/>
      <c r="F70" s="478"/>
      <c r="G70" s="1613"/>
      <c r="H70" s="1614"/>
      <c r="I70" s="475"/>
    </row>
    <row r="71" spans="1:9" ht="15" hidden="1" customHeight="1" x14ac:dyDescent="0.2">
      <c r="B71" s="469"/>
      <c r="C71" s="469"/>
      <c r="D71" s="469"/>
      <c r="E71" s="469"/>
      <c r="F71" s="469"/>
      <c r="G71" s="469"/>
      <c r="H71" s="686"/>
      <c r="I71" s="475"/>
    </row>
    <row r="72" spans="1:9" ht="15" hidden="1" customHeight="1" x14ac:dyDescent="0.2">
      <c r="B72" s="469"/>
      <c r="C72" s="469"/>
      <c r="D72" s="469"/>
      <c r="E72" s="469"/>
      <c r="F72" s="469"/>
      <c r="G72" s="469"/>
      <c r="H72" s="686"/>
      <c r="I72" s="475"/>
    </row>
    <row r="73" spans="1:9" ht="15" hidden="1" customHeight="1" x14ac:dyDescent="0.2">
      <c r="B73" s="469"/>
      <c r="C73" s="469"/>
      <c r="D73" s="469"/>
      <c r="E73" s="469"/>
      <c r="F73" s="469"/>
      <c r="G73" s="469"/>
      <c r="H73" s="686"/>
      <c r="I73" s="475"/>
    </row>
    <row r="74" spans="1:9" ht="15" hidden="1" customHeight="1" x14ac:dyDescent="0.2">
      <c r="B74" s="469"/>
      <c r="C74" s="469"/>
      <c r="D74" s="469"/>
      <c r="E74" s="469"/>
      <c r="F74" s="469"/>
      <c r="G74" s="469"/>
      <c r="H74" s="686"/>
      <c r="I74" s="475"/>
    </row>
    <row r="75" spans="1:9" ht="15" hidden="1" customHeight="1" x14ac:dyDescent="0.2">
      <c r="B75" s="469"/>
      <c r="C75" s="469"/>
      <c r="D75" s="469"/>
      <c r="E75" s="469"/>
      <c r="F75" s="469"/>
      <c r="G75" s="469"/>
      <c r="H75" s="686"/>
      <c r="I75" s="475"/>
    </row>
    <row r="76" spans="1:9" ht="15" hidden="1" customHeight="1" x14ac:dyDescent="0.2">
      <c r="B76" s="469"/>
      <c r="C76" s="469"/>
      <c r="D76" s="469"/>
      <c r="E76" s="469"/>
      <c r="F76" s="469"/>
      <c r="G76" s="469"/>
      <c r="H76" s="686"/>
      <c r="I76" s="475"/>
    </row>
    <row r="77" spans="1:9" ht="15" hidden="1" customHeight="1" x14ac:dyDescent="0.2">
      <c r="B77" s="469"/>
      <c r="C77" s="469"/>
      <c r="D77" s="469"/>
      <c r="E77" s="469"/>
      <c r="F77" s="469"/>
      <c r="G77" s="469"/>
      <c r="H77" s="686"/>
      <c r="I77" s="475"/>
    </row>
    <row r="78" spans="1:9" ht="15" hidden="1" customHeight="1" x14ac:dyDescent="0.2">
      <c r="B78" s="469"/>
      <c r="C78" s="469"/>
      <c r="D78" s="469"/>
      <c r="E78" s="469"/>
      <c r="F78" s="469"/>
      <c r="G78" s="469"/>
      <c r="H78" s="686"/>
      <c r="I78" s="475"/>
    </row>
    <row r="79" spans="1:9" ht="15" hidden="1" customHeight="1" x14ac:dyDescent="0.2">
      <c r="B79" s="469"/>
      <c r="C79" s="469"/>
      <c r="D79" s="469"/>
      <c r="E79" s="469"/>
      <c r="F79" s="469"/>
      <c r="G79" s="469"/>
      <c r="H79" s="686"/>
      <c r="I79" s="475"/>
    </row>
    <row r="80" spans="1:9" ht="15" hidden="1" customHeight="1" x14ac:dyDescent="0.2">
      <c r="B80" s="469"/>
      <c r="C80" s="469"/>
      <c r="D80" s="469"/>
      <c r="E80" s="469"/>
      <c r="F80" s="469"/>
      <c r="G80" s="469"/>
      <c r="H80" s="686"/>
      <c r="I80" s="475"/>
    </row>
    <row r="81" spans="2:9" ht="15" hidden="1" customHeight="1" x14ac:dyDescent="0.2">
      <c r="B81" s="469"/>
      <c r="C81" s="469"/>
      <c r="D81" s="469"/>
      <c r="E81" s="469"/>
      <c r="F81" s="469"/>
      <c r="G81" s="469"/>
      <c r="H81" s="686"/>
      <c r="I81" s="475"/>
    </row>
    <row r="82" spans="2:9" ht="15" hidden="1" customHeight="1" x14ac:dyDescent="0.2">
      <c r="B82" s="469"/>
      <c r="C82" s="469"/>
      <c r="D82" s="469"/>
      <c r="E82" s="469"/>
      <c r="F82" s="469"/>
      <c r="G82" s="469"/>
      <c r="H82" s="686"/>
      <c r="I82" s="475"/>
    </row>
    <row r="83" spans="2:9" ht="15" hidden="1" customHeight="1" x14ac:dyDescent="0.2">
      <c r="B83" s="469"/>
      <c r="C83" s="469"/>
      <c r="D83" s="469"/>
      <c r="E83" s="469"/>
      <c r="F83" s="469"/>
      <c r="G83" s="469"/>
      <c r="H83" s="686"/>
      <c r="I83" s="475"/>
    </row>
    <row r="84" spans="2:9" ht="15" hidden="1" customHeight="1" x14ac:dyDescent="0.2">
      <c r="B84" s="469"/>
      <c r="C84" s="469"/>
      <c r="D84" s="469"/>
      <c r="E84" s="469"/>
      <c r="F84" s="469"/>
      <c r="G84" s="469"/>
      <c r="H84" s="686"/>
      <c r="I84" s="475"/>
    </row>
    <row r="85" spans="2:9" ht="15" hidden="1" customHeight="1" x14ac:dyDescent="0.2">
      <c r="B85" s="469"/>
      <c r="C85" s="469"/>
      <c r="D85" s="469"/>
      <c r="E85" s="469"/>
      <c r="F85" s="469"/>
      <c r="G85" s="469"/>
      <c r="H85" s="686"/>
      <c r="I85" s="475"/>
    </row>
    <row r="86" spans="2:9" ht="15" hidden="1" customHeight="1" x14ac:dyDescent="0.2">
      <c r="B86" s="712"/>
      <c r="C86" s="469"/>
      <c r="D86" s="469"/>
      <c r="E86" s="469"/>
      <c r="F86" s="469"/>
      <c r="G86" s="469"/>
      <c r="H86" s="686"/>
      <c r="I86" s="475"/>
    </row>
    <row r="87" spans="2:9" ht="15" hidden="1" customHeight="1" x14ac:dyDescent="0.2">
      <c r="B87" s="469"/>
      <c r="C87" s="469"/>
      <c r="D87" s="469"/>
      <c r="E87" s="469"/>
      <c r="F87" s="469"/>
      <c r="G87" s="469"/>
      <c r="H87" s="686"/>
      <c r="I87" s="475"/>
    </row>
    <row r="88" spans="2:9" ht="15" hidden="1" customHeight="1" x14ac:dyDescent="0.2">
      <c r="B88" s="469"/>
      <c r="C88" s="469"/>
      <c r="D88" s="469"/>
      <c r="E88" s="469"/>
      <c r="F88" s="469"/>
      <c r="G88" s="469"/>
      <c r="H88" s="686"/>
      <c r="I88" s="475"/>
    </row>
    <row r="89" spans="2:9" ht="15" hidden="1" customHeight="1" x14ac:dyDescent="0.2">
      <c r="B89" s="469"/>
      <c r="C89" s="469"/>
      <c r="D89" s="469"/>
      <c r="E89" s="469"/>
      <c r="F89" s="469"/>
      <c r="G89" s="469"/>
      <c r="H89" s="686"/>
      <c r="I89" s="475"/>
    </row>
    <row r="90" spans="2:9" ht="15" hidden="1" customHeight="1" x14ac:dyDescent="0.2">
      <c r="B90" s="469"/>
      <c r="C90" s="469"/>
      <c r="D90" s="469"/>
      <c r="E90" s="469"/>
      <c r="F90" s="469"/>
      <c r="G90" s="469"/>
      <c r="H90" s="686"/>
      <c r="I90" s="475"/>
    </row>
    <row r="91" spans="2:9" ht="15" hidden="1" customHeight="1" x14ac:dyDescent="0.2">
      <c r="B91" s="469"/>
      <c r="C91" s="469"/>
      <c r="D91" s="469"/>
      <c r="E91" s="469"/>
      <c r="F91" s="469"/>
      <c r="G91" s="469"/>
      <c r="H91" s="686"/>
      <c r="I91" s="475"/>
    </row>
    <row r="92" spans="2:9" ht="15" hidden="1" customHeight="1" x14ac:dyDescent="0.2">
      <c r="B92" s="469"/>
      <c r="C92" s="469"/>
      <c r="D92" s="469"/>
      <c r="E92" s="469"/>
      <c r="F92" s="469"/>
      <c r="G92" s="712"/>
      <c r="H92" s="686"/>
      <c r="I92" s="475"/>
    </row>
    <row r="93" spans="2:9" ht="15" hidden="1" customHeight="1" x14ac:dyDescent="0.2">
      <c r="B93" s="469"/>
      <c r="C93" s="469"/>
      <c r="D93" s="469"/>
      <c r="E93" s="469"/>
      <c r="F93" s="469"/>
      <c r="G93" s="469"/>
      <c r="H93" s="686"/>
      <c r="I93" s="475"/>
    </row>
    <row r="94" spans="2:9" ht="15" hidden="1" customHeight="1" x14ac:dyDescent="0.2">
      <c r="B94" s="469"/>
      <c r="C94" s="469"/>
      <c r="D94" s="469"/>
      <c r="E94" s="469"/>
      <c r="F94" s="469"/>
      <c r="G94" s="469"/>
      <c r="H94" s="686"/>
      <c r="I94" s="475"/>
    </row>
    <row r="95" spans="2:9" ht="15" hidden="1" customHeight="1" x14ac:dyDescent="0.2">
      <c r="B95" s="469"/>
      <c r="C95" s="469"/>
      <c r="D95" s="469"/>
      <c r="E95" s="469"/>
      <c r="F95" s="469"/>
      <c r="G95" s="469"/>
      <c r="H95" s="686"/>
      <c r="I95" s="475"/>
    </row>
    <row r="96" spans="2:9" ht="15" hidden="1" customHeight="1" x14ac:dyDescent="0.2">
      <c r="B96" s="469"/>
      <c r="C96" s="469"/>
      <c r="D96" s="469"/>
      <c r="E96" s="469"/>
      <c r="F96" s="469"/>
      <c r="G96" s="469"/>
      <c r="H96" s="686"/>
      <c r="I96" s="475"/>
    </row>
    <row r="97" spans="1:22" ht="15" hidden="1" customHeight="1" x14ac:dyDescent="0.2">
      <c r="B97" s="469"/>
      <c r="C97" s="469"/>
      <c r="D97" s="469"/>
      <c r="E97" s="469"/>
      <c r="F97" s="469"/>
      <c r="G97" s="469"/>
      <c r="H97" s="686"/>
      <c r="I97" s="475"/>
    </row>
    <row r="98" spans="1:22" ht="15" hidden="1" customHeight="1" x14ac:dyDescent="0.2">
      <c r="B98" s="469"/>
      <c r="C98" s="469"/>
      <c r="D98" s="469"/>
      <c r="E98" s="469"/>
      <c r="F98" s="469"/>
      <c r="G98" s="469"/>
      <c r="H98" s="686"/>
      <c r="I98" s="475"/>
    </row>
    <row r="99" spans="1:22" ht="15" hidden="1" customHeight="1" x14ac:dyDescent="0.2">
      <c r="B99" s="469"/>
      <c r="C99" s="469"/>
      <c r="D99" s="469"/>
      <c r="E99" s="469"/>
      <c r="F99" s="469"/>
      <c r="G99" s="469"/>
      <c r="H99" s="686"/>
      <c r="I99" s="475"/>
    </row>
    <row r="100" spans="1:22" ht="15" hidden="1" customHeight="1" x14ac:dyDescent="0.2">
      <c r="B100" s="469"/>
      <c r="C100" s="469"/>
      <c r="D100" s="469"/>
      <c r="E100" s="469"/>
      <c r="F100" s="469"/>
      <c r="G100" s="469"/>
      <c r="H100" s="686"/>
      <c r="I100" s="475"/>
    </row>
    <row r="101" spans="1:22" ht="15" hidden="1" customHeight="1" x14ac:dyDescent="0.2">
      <c r="B101" s="469"/>
      <c r="C101" s="469"/>
      <c r="D101" s="469"/>
      <c r="E101" s="469"/>
      <c r="F101" s="469"/>
      <c r="G101" s="469"/>
      <c r="H101" s="686"/>
      <c r="I101" s="475"/>
    </row>
    <row r="102" spans="1:22" ht="15" hidden="1" customHeight="1" x14ac:dyDescent="0.2">
      <c r="B102" s="469"/>
      <c r="C102" s="469"/>
      <c r="D102" s="469"/>
      <c r="E102" s="469"/>
      <c r="F102" s="469"/>
      <c r="G102" s="469"/>
      <c r="H102" s="686"/>
      <c r="I102" s="475"/>
    </row>
    <row r="103" spans="1:22" ht="15" hidden="1" customHeight="1" x14ac:dyDescent="0.2">
      <c r="B103" s="469"/>
      <c r="C103" s="469"/>
      <c r="D103" s="469"/>
      <c r="E103" s="469"/>
      <c r="F103" s="469"/>
      <c r="G103" s="469"/>
      <c r="H103" s="686"/>
      <c r="I103" s="475"/>
    </row>
    <row r="104" spans="1:22" ht="15" hidden="1" customHeight="1" x14ac:dyDescent="0.2">
      <c r="B104" s="469"/>
      <c r="C104" s="469"/>
      <c r="D104" s="469"/>
      <c r="E104" s="469"/>
      <c r="F104" s="469"/>
      <c r="G104" s="469"/>
      <c r="H104" s="686"/>
      <c r="I104" s="475"/>
    </row>
    <row r="105" spans="1:22" s="311" customFormat="1" ht="15" hidden="1" customHeight="1" x14ac:dyDescent="0.2">
      <c r="A105" s="798"/>
      <c r="B105" s="799"/>
      <c r="C105" s="799"/>
      <c r="D105" s="801"/>
      <c r="E105" s="805"/>
      <c r="F105" s="802"/>
      <c r="G105" s="802"/>
      <c r="H105" s="800"/>
      <c r="I105" s="414"/>
      <c r="O105" s="965"/>
      <c r="P105" s="965"/>
      <c r="Q105" s="965"/>
      <c r="R105" s="965"/>
      <c r="S105" s="965"/>
      <c r="T105" s="965"/>
      <c r="U105" s="965"/>
      <c r="V105" s="965"/>
    </row>
    <row r="106" spans="1:22" customFormat="1" x14ac:dyDescent="0.2">
      <c r="A106" s="539"/>
      <c r="B106" s="540"/>
      <c r="C106" s="540"/>
      <c r="D106" s="540"/>
      <c r="E106" s="540"/>
      <c r="F106" s="476" t="s">
        <v>410</v>
      </c>
      <c r="G106" s="540"/>
      <c r="H106" s="685"/>
      <c r="I106" s="363"/>
      <c r="O106" s="880"/>
      <c r="P106" s="880"/>
      <c r="Q106" s="880"/>
      <c r="R106" s="880"/>
      <c r="S106" s="880"/>
      <c r="T106" s="880"/>
      <c r="U106" s="880"/>
      <c r="V106" s="880"/>
    </row>
    <row r="107" spans="1:22" customFormat="1" ht="36" customHeight="1" x14ac:dyDescent="0.2">
      <c r="A107" s="539" t="s">
        <v>623</v>
      </c>
      <c r="B107" s="1591" t="s">
        <v>742</v>
      </c>
      <c r="C107" s="1591"/>
      <c r="D107" s="1591"/>
      <c r="E107" s="1592"/>
      <c r="F107" s="478">
        <v>0</v>
      </c>
      <c r="G107" s="1607" t="str">
        <f>IF(F107="","RISPOSTA OBBLIGATORIA","")</f>
        <v/>
      </c>
      <c r="H107" s="1608"/>
      <c r="I107" s="311">
        <f>F107</f>
        <v>0</v>
      </c>
      <c r="O107" s="880"/>
      <c r="P107" s="880"/>
      <c r="Q107" s="880"/>
      <c r="R107" s="880"/>
      <c r="S107" s="880"/>
      <c r="T107" s="880"/>
      <c r="U107" s="880"/>
      <c r="V107" s="880"/>
    </row>
    <row r="108" spans="1:22" customFormat="1" x14ac:dyDescent="0.2">
      <c r="A108" s="539"/>
      <c r="B108" s="540"/>
      <c r="C108" s="540"/>
      <c r="D108" s="540"/>
      <c r="E108" s="540"/>
      <c r="F108" s="540"/>
      <c r="G108" s="540"/>
      <c r="H108" s="685"/>
      <c r="I108" s="363"/>
      <c r="O108" s="880"/>
      <c r="P108" s="880"/>
      <c r="Q108" s="880"/>
      <c r="R108" s="880"/>
      <c r="S108" s="880"/>
      <c r="T108" s="880"/>
      <c r="U108" s="880"/>
      <c r="V108" s="880"/>
    </row>
    <row r="109" spans="1:22" customFormat="1" x14ac:dyDescent="0.2">
      <c r="A109" s="539"/>
      <c r="B109" s="540"/>
      <c r="C109" s="540"/>
      <c r="D109" s="540"/>
      <c r="E109" s="540"/>
      <c r="F109" s="476" t="s">
        <v>410</v>
      </c>
      <c r="G109" s="540"/>
      <c r="H109" s="685"/>
      <c r="I109" s="363"/>
      <c r="O109" s="880"/>
      <c r="P109" s="880"/>
      <c r="Q109" s="880"/>
      <c r="R109" s="880"/>
      <c r="S109" s="880"/>
      <c r="T109" s="880"/>
      <c r="U109" s="880"/>
      <c r="V109" s="880"/>
    </row>
    <row r="110" spans="1:22" customFormat="1" ht="36" customHeight="1" x14ac:dyDescent="0.2">
      <c r="A110" s="539" t="s">
        <v>624</v>
      </c>
      <c r="B110" s="1591" t="s">
        <v>743</v>
      </c>
      <c r="C110" s="1591"/>
      <c r="D110" s="1591"/>
      <c r="E110" s="1592"/>
      <c r="F110" s="478">
        <v>0</v>
      </c>
      <c r="G110" s="1607" t="str">
        <f>IF(F110="","RISPOSTA OBBLIGATORIA","")</f>
        <v/>
      </c>
      <c r="H110" s="1608"/>
      <c r="I110" s="311">
        <f>F110</f>
        <v>0</v>
      </c>
      <c r="O110" s="880"/>
      <c r="P110" s="880"/>
      <c r="Q110" s="880"/>
      <c r="R110" s="880"/>
      <c r="S110" s="880"/>
      <c r="T110" s="880"/>
      <c r="U110" s="880"/>
      <c r="V110" s="880"/>
    </row>
    <row r="111" spans="1:22" customFormat="1" x14ac:dyDescent="0.2">
      <c r="A111" s="539"/>
      <c r="B111" s="540"/>
      <c r="C111" s="540"/>
      <c r="D111" s="540"/>
      <c r="E111" s="540"/>
      <c r="F111" s="540"/>
      <c r="G111" s="540"/>
      <c r="H111" s="685"/>
      <c r="I111" s="363"/>
      <c r="O111" s="880"/>
      <c r="P111" s="880"/>
      <c r="Q111" s="880"/>
      <c r="R111" s="880"/>
      <c r="S111" s="880"/>
      <c r="T111" s="880"/>
      <c r="U111" s="880"/>
      <c r="V111" s="880"/>
    </row>
    <row r="112" spans="1:22" customFormat="1" x14ac:dyDescent="0.2">
      <c r="A112" s="539"/>
      <c r="B112" s="540"/>
      <c r="C112" s="540"/>
      <c r="D112" s="540"/>
      <c r="E112" s="540"/>
      <c r="F112" s="476" t="s">
        <v>410</v>
      </c>
      <c r="G112" s="540"/>
      <c r="H112" s="685"/>
      <c r="I112" s="363"/>
      <c r="O112" s="880"/>
      <c r="P112" s="880"/>
      <c r="Q112" s="880"/>
      <c r="R112" s="880"/>
      <c r="S112" s="880"/>
      <c r="T112" s="880"/>
      <c r="U112" s="880"/>
      <c r="V112" s="880"/>
    </row>
    <row r="113" spans="1:22" customFormat="1" ht="36" customHeight="1" x14ac:dyDescent="0.2">
      <c r="A113" s="539" t="s">
        <v>625</v>
      </c>
      <c r="B113" s="1591" t="s">
        <v>744</v>
      </c>
      <c r="C113" s="1591"/>
      <c r="D113" s="1591"/>
      <c r="E113" s="1592"/>
      <c r="F113" s="478">
        <v>0</v>
      </c>
      <c r="G113" s="1607" t="str">
        <f>IF(F113="","RISPOSTA OBBLIGATORIA","")</f>
        <v/>
      </c>
      <c r="H113" s="1608"/>
      <c r="I113" s="311">
        <f>F113</f>
        <v>0</v>
      </c>
      <c r="O113" s="880"/>
      <c r="P113" s="880"/>
      <c r="Q113" s="880"/>
      <c r="R113" s="880"/>
      <c r="S113" s="880"/>
      <c r="T113" s="880"/>
      <c r="U113" s="880"/>
      <c r="V113" s="880"/>
    </row>
    <row r="114" spans="1:22" customFormat="1" ht="15" customHeight="1" x14ac:dyDescent="0.2">
      <c r="A114" s="539"/>
      <c r="B114" s="694"/>
      <c r="C114" s="694"/>
      <c r="D114" s="694"/>
      <c r="E114" s="694"/>
      <c r="F114" s="694"/>
      <c r="G114" s="585"/>
      <c r="H114" s="893"/>
      <c r="I114" s="363"/>
      <c r="O114" s="880"/>
      <c r="P114" s="880"/>
      <c r="Q114" s="880"/>
      <c r="R114" s="880"/>
      <c r="S114" s="880"/>
      <c r="T114" s="880"/>
      <c r="U114" s="880"/>
      <c r="V114" s="880"/>
    </row>
    <row r="115" spans="1:22" customFormat="1" ht="15" hidden="1" customHeight="1" x14ac:dyDescent="0.2">
      <c r="A115" s="539"/>
      <c r="B115" s="694"/>
      <c r="C115" s="694"/>
      <c r="D115" s="694"/>
      <c r="E115" s="694"/>
      <c r="F115" s="694"/>
      <c r="G115" s="585"/>
      <c r="H115" s="893"/>
      <c r="I115" s="363"/>
      <c r="O115" s="880"/>
      <c r="P115" s="880"/>
      <c r="Q115" s="880"/>
      <c r="R115" s="880"/>
      <c r="S115" s="880"/>
      <c r="T115" s="880"/>
      <c r="U115" s="880"/>
      <c r="V115" s="880"/>
    </row>
    <row r="116" spans="1:22" customFormat="1" ht="15" hidden="1" customHeight="1" x14ac:dyDescent="0.2">
      <c r="A116" s="539"/>
      <c r="B116" s="694"/>
      <c r="C116" s="694"/>
      <c r="D116" s="694"/>
      <c r="E116" s="694"/>
      <c r="F116" s="694"/>
      <c r="G116" s="585"/>
      <c r="H116" s="893"/>
      <c r="I116" s="363"/>
      <c r="O116" s="880"/>
      <c r="P116" s="880"/>
      <c r="Q116" s="880"/>
      <c r="R116" s="880"/>
      <c r="S116" s="880"/>
      <c r="T116" s="880"/>
      <c r="U116" s="880"/>
      <c r="V116" s="880"/>
    </row>
    <row r="117" spans="1:22" customFormat="1" ht="15" hidden="1" customHeight="1" x14ac:dyDescent="0.2">
      <c r="A117" s="539"/>
      <c r="B117" s="694"/>
      <c r="C117" s="694"/>
      <c r="D117" s="694"/>
      <c r="E117" s="694"/>
      <c r="F117" s="694"/>
      <c r="G117" s="585"/>
      <c r="H117" s="893"/>
      <c r="I117" s="363"/>
      <c r="O117" s="880"/>
      <c r="P117" s="880"/>
      <c r="Q117" s="880"/>
      <c r="R117" s="880"/>
      <c r="S117" s="880"/>
      <c r="T117" s="880"/>
      <c r="U117" s="880"/>
      <c r="V117" s="880"/>
    </row>
    <row r="118" spans="1:22" customFormat="1" ht="15" hidden="1" customHeight="1" x14ac:dyDescent="0.2">
      <c r="A118" s="539"/>
      <c r="B118" s="694"/>
      <c r="C118" s="694"/>
      <c r="D118" s="694"/>
      <c r="E118" s="694"/>
      <c r="F118" s="694"/>
      <c r="G118" s="585"/>
      <c r="H118" s="893"/>
      <c r="I118" s="363"/>
      <c r="O118" s="880"/>
      <c r="P118" s="880"/>
      <c r="Q118" s="880"/>
      <c r="R118" s="880"/>
      <c r="S118" s="880"/>
      <c r="T118" s="880"/>
      <c r="U118" s="880"/>
      <c r="V118" s="880"/>
    </row>
    <row r="119" spans="1:22" customFormat="1" ht="15" hidden="1" customHeight="1" x14ac:dyDescent="0.2">
      <c r="A119" s="539"/>
      <c r="B119" s="694"/>
      <c r="C119" s="694"/>
      <c r="D119" s="694"/>
      <c r="E119" s="694"/>
      <c r="F119" s="694"/>
      <c r="G119" s="585"/>
      <c r="H119" s="893"/>
      <c r="I119" s="363"/>
      <c r="O119" s="880"/>
      <c r="P119" s="880"/>
      <c r="Q119" s="880"/>
      <c r="R119" s="880"/>
      <c r="S119" s="880"/>
      <c r="T119" s="880"/>
      <c r="U119" s="880"/>
      <c r="V119" s="880"/>
    </row>
    <row r="120" spans="1:22" ht="15.6" hidden="1" customHeight="1" x14ac:dyDescent="0.2">
      <c r="B120" s="469"/>
      <c r="C120" s="469"/>
      <c r="D120" s="469"/>
      <c r="E120" s="469"/>
      <c r="F120" s="469"/>
      <c r="G120" s="469"/>
      <c r="H120" s="686"/>
      <c r="I120" s="475"/>
    </row>
    <row r="121" spans="1:22" ht="15" customHeight="1" x14ac:dyDescent="0.2">
      <c r="F121" s="476"/>
      <c r="H121" s="685"/>
      <c r="I121" s="509"/>
    </row>
    <row r="122" spans="1:22" ht="49.35" customHeight="1" x14ac:dyDescent="1.05">
      <c r="A122" s="546" t="s">
        <v>586</v>
      </c>
      <c r="B122" s="1599" t="s">
        <v>1106</v>
      </c>
      <c r="C122" s="1599"/>
      <c r="D122" s="1599"/>
      <c r="E122" s="1639"/>
      <c r="F122" s="826" t="s">
        <v>654</v>
      </c>
      <c r="G122" s="881" t="str">
        <f>IF(I122=0,"←","")</f>
        <v>←</v>
      </c>
      <c r="H122" s="596" t="str">
        <f>IF(I122=0,"RISPOSTA OBBLIGATORIA - Cliccare sulla cella per selezionare la risposta","")</f>
        <v>RISPOSTA OBBLIGATORIA - Cliccare sulla cella per selezionare la risposta</v>
      </c>
      <c r="I122" s="827">
        <f>IF(F122="Si",1,IF(F122="No",2,IF(F122="Non tenuto","X",0)))</f>
        <v>0</v>
      </c>
    </row>
    <row r="123" spans="1:22" ht="15" hidden="1" customHeight="1" x14ac:dyDescent="0.2">
      <c r="A123" s="546"/>
      <c r="B123" s="828"/>
      <c r="C123" s="828"/>
      <c r="D123" s="828"/>
      <c r="E123" s="828"/>
      <c r="F123" s="469"/>
      <c r="G123" s="831"/>
      <c r="H123" s="830"/>
      <c r="I123" s="902"/>
    </row>
    <row r="124" spans="1:22" ht="15" hidden="1" customHeight="1" x14ac:dyDescent="0.2">
      <c r="A124" s="546"/>
      <c r="B124" s="828"/>
      <c r="C124" s="828"/>
      <c r="D124" s="828"/>
      <c r="E124" s="828"/>
      <c r="F124" s="469"/>
      <c r="G124" s="831"/>
      <c r="H124" s="830"/>
      <c r="I124" s="902"/>
    </row>
    <row r="125" spans="1:22" ht="15" hidden="1" customHeight="1" x14ac:dyDescent="0.2">
      <c r="A125" s="546"/>
      <c r="B125" s="828"/>
      <c r="C125" s="828"/>
      <c r="D125" s="828"/>
      <c r="E125" s="828"/>
      <c r="F125" s="469"/>
      <c r="G125" s="831"/>
      <c r="H125" s="830"/>
      <c r="I125" s="902"/>
    </row>
    <row r="126" spans="1:22" ht="15" customHeight="1" x14ac:dyDescent="0.2">
      <c r="A126" s="546"/>
      <c r="B126" s="828"/>
      <c r="C126" s="828"/>
      <c r="D126" s="828"/>
      <c r="E126" s="828"/>
      <c r="F126" s="469"/>
      <c r="G126" s="831"/>
      <c r="H126" s="830"/>
      <c r="I126" s="902"/>
    </row>
    <row r="127" spans="1:22" ht="15" customHeight="1" x14ac:dyDescent="0.2">
      <c r="F127" s="476" t="s">
        <v>410</v>
      </c>
      <c r="G127" s="643"/>
      <c r="H127" s="921"/>
      <c r="I127" s="924"/>
      <c r="J127" s="880"/>
      <c r="K127" s="880"/>
      <c r="L127" s="880"/>
    </row>
    <row r="128" spans="1:22" ht="36" customHeight="1" x14ac:dyDescent="0.2">
      <c r="A128" s="546" t="s">
        <v>964</v>
      </c>
      <c r="B128" s="1595" t="s">
        <v>1073</v>
      </c>
      <c r="C128" s="1595"/>
      <c r="D128" s="1595"/>
      <c r="E128" s="1596"/>
      <c r="F128" s="478">
        <v>0</v>
      </c>
      <c r="G128" s="1607" t="str">
        <f>IF(F128="","RISPOSTA OBBLIGATORIA","")</f>
        <v/>
      </c>
      <c r="H128" s="1611"/>
      <c r="I128" s="311">
        <f>F128</f>
        <v>0</v>
      </c>
      <c r="J128" s="880"/>
      <c r="K128" s="880"/>
      <c r="L128" s="880"/>
    </row>
    <row r="129" spans="1:9" ht="15" customHeight="1" x14ac:dyDescent="0.2">
      <c r="B129" s="469"/>
      <c r="C129" s="469"/>
      <c r="D129" s="469"/>
      <c r="E129" s="469"/>
      <c r="F129" s="469"/>
      <c r="G129" s="469"/>
      <c r="H129" s="686"/>
      <c r="I129" s="475"/>
    </row>
    <row r="130" spans="1:9" ht="15" customHeight="1" x14ac:dyDescent="0.2">
      <c r="F130" s="476"/>
      <c r="H130" s="596"/>
      <c r="I130" s="509"/>
    </row>
    <row r="131" spans="1:9" ht="50.1" customHeight="1" x14ac:dyDescent="1.05">
      <c r="A131" s="546" t="s">
        <v>889</v>
      </c>
      <c r="B131" s="1599" t="s">
        <v>856</v>
      </c>
      <c r="C131" s="1599"/>
      <c r="D131" s="1599"/>
      <c r="E131" s="1616"/>
      <c r="F131" s="886" t="s">
        <v>654</v>
      </c>
      <c r="G131" s="881" t="str">
        <f>IF(I131=0,"←","")</f>
        <v>←</v>
      </c>
      <c r="H131" s="596" t="str">
        <f>IF(I131=0,"RISPOSTA OBBLIGATORIA - Cliccare sulla cella per selezionare la risposta","")</f>
        <v>RISPOSTA OBBLIGATORIA - Cliccare sulla cella per selezionare la risposta</v>
      </c>
      <c r="I131" s="827">
        <f>IF(F131="Sì, esiste un apposito Ufficio/Servizio",1,IF(F131="No",2,IF(F131="No, ma la funzione è esercitata da un altro ufficio","X",0)))</f>
        <v>0</v>
      </c>
    </row>
    <row r="132" spans="1:9" ht="15" customHeight="1" x14ac:dyDescent="0.2">
      <c r="B132" s="469"/>
      <c r="C132" s="469"/>
      <c r="D132" s="469"/>
      <c r="E132" s="469"/>
      <c r="F132" s="469"/>
      <c r="G132" s="469"/>
      <c r="H132" s="686"/>
      <c r="I132" s="475"/>
    </row>
    <row r="133" spans="1:9" ht="15" customHeight="1" x14ac:dyDescent="0.2">
      <c r="F133" s="476"/>
      <c r="H133" s="596"/>
      <c r="I133" s="509"/>
    </row>
    <row r="134" spans="1:9" ht="50.1" customHeight="1" x14ac:dyDescent="1.05">
      <c r="A134" s="546" t="s">
        <v>890</v>
      </c>
      <c r="B134" s="1599" t="s">
        <v>857</v>
      </c>
      <c r="C134" s="1599"/>
      <c r="D134" s="1599"/>
      <c r="E134" s="1616"/>
      <c r="F134" s="886" t="s">
        <v>654</v>
      </c>
      <c r="G134" s="881" t="str">
        <f>IF(I134=0,"←","")</f>
        <v>←</v>
      </c>
      <c r="H134" s="596" t="str">
        <f>IF(I134=0,"RISPOSTA OBBLIGATORIA - Cliccare sulla cella per selezionare la risposta","")</f>
        <v>RISPOSTA OBBLIGATORIA - Cliccare sulla cella per selezionare la risposta</v>
      </c>
      <c r="I134" s="827">
        <f>IF(F134="Sì, annuale per l'anno di rilevazione",1,IF(F134="No",2,IF(F134="Sì, pluriennale","X",0)))</f>
        <v>0</v>
      </c>
    </row>
    <row r="135" spans="1:9" ht="15" customHeight="1" x14ac:dyDescent="0.2">
      <c r="B135" s="469"/>
      <c r="C135" s="469"/>
      <c r="D135" s="469"/>
      <c r="E135" s="469"/>
      <c r="F135" s="469"/>
      <c r="G135" s="469"/>
      <c r="H135" s="686"/>
      <c r="I135" s="475"/>
    </row>
    <row r="136" spans="1:9" ht="18" customHeight="1" x14ac:dyDescent="0.2">
      <c r="A136" s="546" t="s">
        <v>864</v>
      </c>
      <c r="B136" s="1599" t="s">
        <v>858</v>
      </c>
      <c r="C136" s="1599"/>
      <c r="D136" s="1599"/>
      <c r="E136" s="1599"/>
      <c r="F136" s="469"/>
      <c r="G136" s="887" t="s">
        <v>859</v>
      </c>
      <c r="H136" s="686"/>
      <c r="I136" s="414"/>
    </row>
    <row r="137" spans="1:9" ht="15" customHeight="1" x14ac:dyDescent="0.2">
      <c r="B137" s="469"/>
      <c r="C137" s="1619" t="s">
        <v>860</v>
      </c>
      <c r="D137" s="1619"/>
      <c r="E137" s="1619"/>
      <c r="F137" s="476" t="s">
        <v>861</v>
      </c>
      <c r="G137" s="643"/>
      <c r="H137" s="888"/>
      <c r="I137" s="414"/>
    </row>
    <row r="138" spans="1:9" ht="15" customHeight="1" x14ac:dyDescent="0.2">
      <c r="C138" s="889" t="s">
        <v>865</v>
      </c>
      <c r="D138" s="890"/>
      <c r="E138" s="891"/>
      <c r="F138" s="478">
        <v>0</v>
      </c>
      <c r="G138" s="892" t="str">
        <f t="shared" ref="G138:G147" si="0">IF(F138="","RISPOSTA OBBLIGATORIA","")</f>
        <v/>
      </c>
      <c r="H138" s="893"/>
      <c r="I138" s="483">
        <f>F138</f>
        <v>0</v>
      </c>
    </row>
    <row r="139" spans="1:9" ht="15" customHeight="1" x14ac:dyDescent="0.2">
      <c r="C139" s="889" t="s">
        <v>1080</v>
      </c>
      <c r="D139" s="896"/>
      <c r="E139" s="897"/>
      <c r="F139" s="478">
        <v>0</v>
      </c>
      <c r="G139" s="892" t="str">
        <f t="shared" si="0"/>
        <v/>
      </c>
      <c r="H139" s="893"/>
      <c r="I139" s="483">
        <f t="shared" ref="I139:I147" si="1">F139</f>
        <v>0</v>
      </c>
    </row>
    <row r="140" spans="1:9" ht="15" hidden="1" customHeight="1" x14ac:dyDescent="0.2">
      <c r="C140" s="977">
        <v>71</v>
      </c>
      <c r="D140" s="896"/>
      <c r="E140" s="897"/>
      <c r="F140" s="478">
        <v>0</v>
      </c>
      <c r="G140" s="892" t="str">
        <f t="shared" si="0"/>
        <v/>
      </c>
      <c r="H140" s="893"/>
      <c r="I140" s="483">
        <f t="shared" si="1"/>
        <v>0</v>
      </c>
    </row>
    <row r="141" spans="1:9" ht="15" customHeight="1" x14ac:dyDescent="0.2">
      <c r="C141" s="889" t="s">
        <v>866</v>
      </c>
      <c r="D141" s="896"/>
      <c r="E141" s="897"/>
      <c r="F141" s="478">
        <v>0</v>
      </c>
      <c r="G141" s="892" t="str">
        <f t="shared" si="0"/>
        <v/>
      </c>
      <c r="H141" s="893"/>
      <c r="I141" s="483">
        <f t="shared" si="1"/>
        <v>0</v>
      </c>
    </row>
    <row r="142" spans="1:9" ht="15" customHeight="1" x14ac:dyDescent="0.2">
      <c r="C142" s="889" t="s">
        <v>867</v>
      </c>
      <c r="D142" s="896"/>
      <c r="E142" s="897"/>
      <c r="F142" s="478">
        <v>0</v>
      </c>
      <c r="G142" s="892" t="str">
        <f t="shared" si="0"/>
        <v/>
      </c>
      <c r="H142" s="893"/>
      <c r="I142" s="483">
        <f t="shared" si="1"/>
        <v>0</v>
      </c>
    </row>
    <row r="143" spans="1:9" ht="15" customHeight="1" x14ac:dyDescent="0.2">
      <c r="C143" s="889" t="s">
        <v>868</v>
      </c>
      <c r="D143" s="896"/>
      <c r="E143" s="897"/>
      <c r="F143" s="478">
        <v>0</v>
      </c>
      <c r="G143" s="892" t="str">
        <f t="shared" si="0"/>
        <v/>
      </c>
      <c r="H143" s="893"/>
      <c r="I143" s="483">
        <f t="shared" si="1"/>
        <v>0</v>
      </c>
    </row>
    <row r="144" spans="1:9" ht="15" customHeight="1" x14ac:dyDescent="0.2">
      <c r="C144" s="889" t="s">
        <v>869</v>
      </c>
      <c r="D144" s="896"/>
      <c r="E144" s="897"/>
      <c r="F144" s="478">
        <v>0</v>
      </c>
      <c r="G144" s="892" t="str">
        <f t="shared" si="0"/>
        <v/>
      </c>
      <c r="H144" s="893"/>
      <c r="I144" s="483">
        <f t="shared" si="1"/>
        <v>0</v>
      </c>
    </row>
    <row r="145" spans="1:9" ht="15" customHeight="1" x14ac:dyDescent="0.2">
      <c r="C145" s="889" t="s">
        <v>870</v>
      </c>
      <c r="D145" s="896"/>
      <c r="E145" s="897"/>
      <c r="F145" s="478">
        <v>0</v>
      </c>
      <c r="G145" s="892" t="str">
        <f t="shared" si="0"/>
        <v/>
      </c>
      <c r="H145" s="893"/>
      <c r="I145" s="483">
        <f t="shared" si="1"/>
        <v>0</v>
      </c>
    </row>
    <row r="146" spans="1:9" ht="15" customHeight="1" x14ac:dyDescent="0.2">
      <c r="C146" s="889" t="s">
        <v>871</v>
      </c>
      <c r="D146" s="896"/>
      <c r="E146" s="897"/>
      <c r="F146" s="478">
        <v>0</v>
      </c>
      <c r="G146" s="892" t="str">
        <f t="shared" si="0"/>
        <v/>
      </c>
      <c r="H146" s="893"/>
      <c r="I146" s="483">
        <f t="shared" si="1"/>
        <v>0</v>
      </c>
    </row>
    <row r="147" spans="1:9" ht="15" customHeight="1" x14ac:dyDescent="0.2">
      <c r="C147" s="889" t="s">
        <v>872</v>
      </c>
      <c r="D147" s="896"/>
      <c r="E147" s="897"/>
      <c r="F147" s="478">
        <v>0</v>
      </c>
      <c r="G147" s="892" t="str">
        <f t="shared" si="0"/>
        <v/>
      </c>
      <c r="H147" s="893"/>
      <c r="I147" s="483">
        <f t="shared" si="1"/>
        <v>0</v>
      </c>
    </row>
    <row r="148" spans="1:9" ht="15" customHeight="1" x14ac:dyDescent="0.2">
      <c r="B148" s="469"/>
      <c r="C148" s="469"/>
      <c r="D148" s="469"/>
      <c r="E148" s="469"/>
      <c r="F148" s="989">
        <f>SUM(F138:F147)</f>
        <v>0</v>
      </c>
      <c r="G148" s="894"/>
      <c r="H148" s="895"/>
      <c r="I148" s="509"/>
    </row>
    <row r="149" spans="1:9" ht="36" customHeight="1" x14ac:dyDescent="0.2">
      <c r="A149" s="546" t="s">
        <v>873</v>
      </c>
      <c r="B149" s="1599" t="s">
        <v>1104</v>
      </c>
      <c r="C149" s="1599"/>
      <c r="D149" s="1599"/>
      <c r="E149" s="1599"/>
      <c r="F149" s="469"/>
      <c r="G149" s="887" t="s">
        <v>862</v>
      </c>
      <c r="H149" s="686"/>
      <c r="I149" s="414"/>
    </row>
    <row r="150" spans="1:9" ht="15" customHeight="1" x14ac:dyDescent="0.2">
      <c r="B150" s="469"/>
      <c r="C150" s="1619" t="s">
        <v>860</v>
      </c>
      <c r="D150" s="1619"/>
      <c r="E150" s="1619"/>
      <c r="F150" s="476" t="s">
        <v>909</v>
      </c>
      <c r="G150" s="643"/>
      <c r="H150" s="888"/>
      <c r="I150" s="414"/>
    </row>
    <row r="151" spans="1:9" ht="15" customHeight="1" x14ac:dyDescent="0.2">
      <c r="C151" s="889" t="s">
        <v>874</v>
      </c>
      <c r="D151" s="890"/>
      <c r="E151" s="891"/>
      <c r="F151" s="478">
        <v>0</v>
      </c>
      <c r="G151" s="892" t="str">
        <f t="shared" ref="G151:G159" si="2">IF(F151="","RISPOSTA OBBLIGATORIA","")</f>
        <v/>
      </c>
      <c r="H151" s="893"/>
      <c r="I151" s="483">
        <f>F151</f>
        <v>0</v>
      </c>
    </row>
    <row r="152" spans="1:9" ht="15" customHeight="1" x14ac:dyDescent="0.2">
      <c r="C152" s="889" t="s">
        <v>875</v>
      </c>
      <c r="D152" s="896"/>
      <c r="E152" s="897"/>
      <c r="F152" s="478">
        <v>0</v>
      </c>
      <c r="G152" s="892" t="str">
        <f t="shared" si="2"/>
        <v/>
      </c>
      <c r="H152" s="893"/>
      <c r="I152" s="483">
        <f t="shared" ref="I152:I159" si="3">F152</f>
        <v>0</v>
      </c>
    </row>
    <row r="153" spans="1:9" ht="15" customHeight="1" x14ac:dyDescent="0.2">
      <c r="C153" s="889" t="s">
        <v>876</v>
      </c>
      <c r="D153" s="896"/>
      <c r="E153" s="897"/>
      <c r="F153" s="478">
        <v>0</v>
      </c>
      <c r="G153" s="892" t="str">
        <f t="shared" si="2"/>
        <v/>
      </c>
      <c r="H153" s="893"/>
      <c r="I153" s="483">
        <f t="shared" si="3"/>
        <v>0</v>
      </c>
    </row>
    <row r="154" spans="1:9" ht="15" customHeight="1" x14ac:dyDescent="0.2">
      <c r="C154" s="889" t="s">
        <v>877</v>
      </c>
      <c r="D154" s="896"/>
      <c r="E154" s="897"/>
      <c r="F154" s="478">
        <v>0</v>
      </c>
      <c r="G154" s="892" t="str">
        <f t="shared" si="2"/>
        <v/>
      </c>
      <c r="H154" s="893"/>
      <c r="I154" s="483">
        <f t="shared" si="3"/>
        <v>0</v>
      </c>
    </row>
    <row r="155" spans="1:9" ht="15" customHeight="1" x14ac:dyDescent="0.2">
      <c r="C155" s="889" t="s">
        <v>878</v>
      </c>
      <c r="D155" s="896"/>
      <c r="E155" s="897"/>
      <c r="F155" s="478">
        <v>0</v>
      </c>
      <c r="G155" s="892" t="str">
        <f t="shared" si="2"/>
        <v/>
      </c>
      <c r="H155" s="893"/>
      <c r="I155" s="483">
        <f t="shared" si="3"/>
        <v>0</v>
      </c>
    </row>
    <row r="156" spans="1:9" ht="15" customHeight="1" x14ac:dyDescent="0.2">
      <c r="C156" s="889" t="s">
        <v>879</v>
      </c>
      <c r="D156" s="896"/>
      <c r="E156" s="897"/>
      <c r="F156" s="478">
        <v>0</v>
      </c>
      <c r="G156" s="892" t="str">
        <f t="shared" si="2"/>
        <v/>
      </c>
      <c r="H156" s="893"/>
      <c r="I156" s="483">
        <f t="shared" si="3"/>
        <v>0</v>
      </c>
    </row>
    <row r="157" spans="1:9" ht="15" customHeight="1" x14ac:dyDescent="0.2">
      <c r="C157" s="889" t="s">
        <v>880</v>
      </c>
      <c r="D157" s="896"/>
      <c r="E157" s="897"/>
      <c r="F157" s="478">
        <v>0</v>
      </c>
      <c r="G157" s="892" t="str">
        <f t="shared" si="2"/>
        <v/>
      </c>
      <c r="H157" s="893"/>
      <c r="I157" s="483">
        <f t="shared" si="3"/>
        <v>0</v>
      </c>
    </row>
    <row r="158" spans="1:9" ht="15" customHeight="1" x14ac:dyDescent="0.2">
      <c r="C158" s="889" t="s">
        <v>881</v>
      </c>
      <c r="D158" s="896"/>
      <c r="E158" s="897"/>
      <c r="F158" s="478">
        <v>0</v>
      </c>
      <c r="G158" s="892" t="str">
        <f t="shared" si="2"/>
        <v/>
      </c>
      <c r="H158" s="893"/>
      <c r="I158" s="483">
        <f t="shared" si="3"/>
        <v>0</v>
      </c>
    </row>
    <row r="159" spans="1:9" ht="15" customHeight="1" x14ac:dyDescent="0.2">
      <c r="C159" s="889" t="s">
        <v>882</v>
      </c>
      <c r="D159" s="896"/>
      <c r="E159" s="897"/>
      <c r="F159" s="478">
        <v>0</v>
      </c>
      <c r="G159" s="892" t="str">
        <f t="shared" si="2"/>
        <v/>
      </c>
      <c r="H159" s="893"/>
      <c r="I159" s="483">
        <f t="shared" si="3"/>
        <v>0</v>
      </c>
    </row>
    <row r="160" spans="1:9" ht="15" customHeight="1" x14ac:dyDescent="0.2">
      <c r="B160" s="469"/>
      <c r="C160" s="469"/>
      <c r="D160" s="469"/>
      <c r="E160" s="469"/>
      <c r="F160" s="469"/>
      <c r="G160" s="469"/>
      <c r="H160" s="686"/>
      <c r="I160" s="414"/>
    </row>
    <row r="161" spans="1:22" ht="15" customHeight="1" x14ac:dyDescent="0.2">
      <c r="A161" s="546" t="s">
        <v>883</v>
      </c>
      <c r="B161" s="1599" t="s">
        <v>863</v>
      </c>
      <c r="C161" s="1599"/>
      <c r="D161" s="1599"/>
      <c r="E161" s="1599"/>
      <c r="F161" s="476" t="s">
        <v>272</v>
      </c>
      <c r="G161" s="476" t="s">
        <v>273</v>
      </c>
      <c r="H161" s="686"/>
    </row>
    <row r="162" spans="1:22" ht="21" customHeight="1" x14ac:dyDescent="0.2">
      <c r="B162" s="469"/>
      <c r="C162" s="1620" t="s">
        <v>884</v>
      </c>
      <c r="D162" s="1620"/>
      <c r="E162" s="1620"/>
      <c r="F162" s="451"/>
      <c r="G162" s="451"/>
      <c r="H162" s="898" t="str">
        <f>IF(I162=0,"RISPOSTA OBBLIGATORIA","")</f>
        <v>RISPOSTA OBBLIGATORIA</v>
      </c>
      <c r="I162" s="508">
        <v>0</v>
      </c>
      <c r="J162" s="505" t="str">
        <f>IF(I162=1,"VERO",IF(I162=2,"FALSO",""))</f>
        <v/>
      </c>
    </row>
    <row r="163" spans="1:22" ht="21" customHeight="1" x14ac:dyDescent="0.2">
      <c r="B163" s="469"/>
      <c r="C163" s="1620" t="s">
        <v>885</v>
      </c>
      <c r="D163" s="1620"/>
      <c r="E163" s="1620"/>
      <c r="F163" s="451"/>
      <c r="G163" s="451"/>
      <c r="H163" s="898" t="str">
        <f>IF(I163=0,"RISPOSTA OBBLIGATORIA","")</f>
        <v>RISPOSTA OBBLIGATORIA</v>
      </c>
      <c r="I163" s="508">
        <v>0</v>
      </c>
      <c r="J163" s="505" t="str">
        <f>IF(I163=1,"VERO",IF(I163=2,"FALSO",""))</f>
        <v/>
      </c>
    </row>
    <row r="164" spans="1:22" ht="21" customHeight="1" x14ac:dyDescent="0.2">
      <c r="B164" s="469"/>
      <c r="C164" s="1620" t="s">
        <v>886</v>
      </c>
      <c r="D164" s="1620"/>
      <c r="E164" s="1620"/>
      <c r="F164" s="451"/>
      <c r="G164" s="451"/>
      <c r="H164" s="898" t="str">
        <f>IF(I164=0,"RISPOSTA OBBLIGATORIA","")</f>
        <v>RISPOSTA OBBLIGATORIA</v>
      </c>
      <c r="I164" s="508">
        <v>0</v>
      </c>
      <c r="J164" s="505" t="str">
        <f>IF(I164=1,"VERO",IF(I164=2,"FALSO",""))</f>
        <v/>
      </c>
    </row>
    <row r="165" spans="1:22" ht="21" customHeight="1" x14ac:dyDescent="0.2">
      <c r="B165" s="469"/>
      <c r="C165" s="1620" t="s">
        <v>887</v>
      </c>
      <c r="D165" s="1620"/>
      <c r="E165" s="1620"/>
      <c r="F165" s="451"/>
      <c r="G165" s="451"/>
      <c r="H165" s="898" t="str">
        <f>IF(I165=0,"RISPOSTA OBBLIGATORIA","")</f>
        <v>RISPOSTA OBBLIGATORIA</v>
      </c>
      <c r="I165" s="508">
        <v>0</v>
      </c>
      <c r="J165" s="505" t="str">
        <f>IF(I165=1,"VERO",IF(I165=2,"FALSO",""))</f>
        <v/>
      </c>
    </row>
    <row r="166" spans="1:22" ht="23.85" customHeight="1" x14ac:dyDescent="0.2">
      <c r="B166" s="469"/>
      <c r="C166" s="1620" t="s">
        <v>888</v>
      </c>
      <c r="D166" s="1620"/>
      <c r="E166" s="1620"/>
      <c r="F166" s="451"/>
      <c r="G166" s="451"/>
      <c r="H166" s="898" t="str">
        <f>IF(I166=0,"RISPOSTA OBBLIGATORIA","")</f>
        <v>RISPOSTA OBBLIGATORIA</v>
      </c>
      <c r="I166" s="508">
        <v>0</v>
      </c>
      <c r="J166" s="505" t="str">
        <f>IF(I166=1,"VERO",IF(I166=2,"FALSO",""))</f>
        <v/>
      </c>
    </row>
    <row r="167" spans="1:22" ht="15" customHeight="1" x14ac:dyDescent="0.2">
      <c r="B167" s="469"/>
      <c r="C167" s="469"/>
      <c r="D167" s="469"/>
      <c r="E167" s="469"/>
      <c r="F167" s="469"/>
      <c r="G167" s="469"/>
      <c r="H167" s="686"/>
      <c r="I167" s="414"/>
    </row>
    <row r="168" spans="1:22" ht="15" customHeight="1" x14ac:dyDescent="0.2">
      <c r="A168" s="505"/>
      <c r="B168" s="505"/>
      <c r="C168" s="505"/>
      <c r="D168" s="505"/>
      <c r="E168" s="505"/>
      <c r="F168" s="476" t="s">
        <v>410</v>
      </c>
      <c r="G168" s="469"/>
      <c r="H168" s="686"/>
      <c r="I168" s="475"/>
      <c r="O168" s="505"/>
      <c r="P168" s="505"/>
      <c r="Q168" s="505"/>
      <c r="R168" s="505"/>
      <c r="S168" s="505"/>
      <c r="T168" s="505"/>
      <c r="U168" s="505"/>
      <c r="V168" s="505"/>
    </row>
    <row r="169" spans="1:22" ht="35.85" customHeight="1" x14ac:dyDescent="0.2">
      <c r="A169" s="979" t="s">
        <v>1081</v>
      </c>
      <c r="B169" s="1599" t="s">
        <v>1082</v>
      </c>
      <c r="C169" s="1599"/>
      <c r="D169" s="1599"/>
      <c r="E169" s="1616"/>
      <c r="F169" s="478">
        <v>0</v>
      </c>
      <c r="G169" s="469"/>
      <c r="H169" s="686"/>
      <c r="I169" s="311">
        <f>F169</f>
        <v>0</v>
      </c>
      <c r="O169" s="505"/>
      <c r="P169" s="505"/>
      <c r="Q169" s="505"/>
      <c r="R169" s="505"/>
      <c r="S169" s="505"/>
      <c r="T169" s="505"/>
      <c r="U169" s="505"/>
      <c r="V169" s="505"/>
    </row>
    <row r="170" spans="1:22" ht="15" customHeight="1" x14ac:dyDescent="0.2">
      <c r="A170" s="584"/>
      <c r="B170" s="469"/>
      <c r="C170" s="469"/>
      <c r="D170" s="469"/>
      <c r="E170" s="469"/>
      <c r="F170" s="469"/>
      <c r="G170" s="469"/>
      <c r="H170" s="686"/>
      <c r="I170" s="475"/>
      <c r="O170" s="505"/>
      <c r="P170" s="505"/>
      <c r="Q170" s="505"/>
      <c r="R170" s="505"/>
      <c r="S170" s="505"/>
      <c r="T170" s="505"/>
      <c r="U170" s="505"/>
      <c r="V170" s="505"/>
    </row>
    <row r="171" spans="1:22" ht="15" customHeight="1" x14ac:dyDescent="0.2">
      <c r="A171" s="965"/>
      <c r="B171" s="505"/>
      <c r="C171" s="505"/>
      <c r="D171" s="505"/>
      <c r="E171" s="505"/>
      <c r="F171" s="476" t="s">
        <v>1083</v>
      </c>
      <c r="G171" s="476" t="s">
        <v>1084</v>
      </c>
      <c r="H171" s="686"/>
      <c r="I171" s="475"/>
      <c r="O171" s="505"/>
      <c r="P171" s="505"/>
      <c r="Q171" s="505"/>
      <c r="R171" s="505"/>
      <c r="S171" s="505"/>
      <c r="T171" s="505"/>
      <c r="U171" s="505"/>
      <c r="V171" s="505"/>
    </row>
    <row r="172" spans="1:22" ht="36.6" customHeight="1" x14ac:dyDescent="0.2">
      <c r="A172" s="979" t="s">
        <v>1085</v>
      </c>
      <c r="B172" s="1599" t="s">
        <v>1086</v>
      </c>
      <c r="C172" s="1599"/>
      <c r="D172" s="1599"/>
      <c r="E172" s="1599"/>
      <c r="F172" s="451"/>
      <c r="G172" s="451"/>
      <c r="H172" s="976" t="str">
        <f>IF(I172=0,"RISPOSTA OBBLIGATORIA","")</f>
        <v>RISPOSTA OBBLIGATORIA</v>
      </c>
      <c r="I172" s="475">
        <v>0</v>
      </c>
      <c r="J172" s="505" t="str">
        <f>IF(I172=1,"VERO",IF(I172=2,"FALSO",""))</f>
        <v/>
      </c>
      <c r="O172" s="505"/>
      <c r="P172" s="505"/>
      <c r="Q172" s="505"/>
      <c r="R172" s="505"/>
      <c r="S172" s="505"/>
      <c r="T172" s="505"/>
      <c r="U172" s="505"/>
      <c r="V172" s="505"/>
    </row>
    <row r="173" spans="1:22" ht="15" customHeight="1" x14ac:dyDescent="0.2">
      <c r="B173" s="469"/>
      <c r="C173" s="469"/>
      <c r="D173" s="469"/>
      <c r="E173" s="469"/>
      <c r="F173" s="469"/>
      <c r="G173" s="469"/>
      <c r="H173" s="686"/>
      <c r="I173" s="414"/>
      <c r="O173" s="505"/>
      <c r="P173" s="505"/>
      <c r="Q173" s="505"/>
      <c r="R173" s="505"/>
      <c r="S173" s="505"/>
      <c r="T173" s="505"/>
      <c r="U173" s="505"/>
      <c r="V173" s="505"/>
    </row>
    <row r="174" spans="1:22" ht="27.75" customHeight="1" x14ac:dyDescent="0.2">
      <c r="A174" s="546" t="s">
        <v>1087</v>
      </c>
      <c r="B174" s="1599" t="s">
        <v>1088</v>
      </c>
      <c r="C174" s="1599"/>
      <c r="D174" s="1599"/>
      <c r="E174" s="1599"/>
      <c r="F174" s="505"/>
      <c r="G174" s="469"/>
      <c r="H174" s="686"/>
      <c r="I174" s="414"/>
      <c r="O174" s="505"/>
      <c r="P174" s="505"/>
      <c r="Q174" s="505"/>
      <c r="R174" s="505"/>
      <c r="S174" s="505"/>
      <c r="T174" s="505"/>
      <c r="U174" s="505"/>
      <c r="V174" s="505"/>
    </row>
    <row r="175" spans="1:22" ht="15" customHeight="1" x14ac:dyDescent="0.2">
      <c r="B175" s="957"/>
      <c r="C175" s="957"/>
      <c r="D175" s="957"/>
      <c r="E175" s="957"/>
      <c r="F175" s="476" t="s">
        <v>410</v>
      </c>
      <c r="G175" s="469"/>
      <c r="H175" s="686"/>
      <c r="I175" s="414"/>
      <c r="O175" s="505"/>
      <c r="P175" s="505"/>
      <c r="Q175" s="505"/>
      <c r="R175" s="505"/>
      <c r="S175" s="505"/>
      <c r="T175" s="505"/>
      <c r="U175" s="505"/>
      <c r="V175" s="505"/>
    </row>
    <row r="176" spans="1:22" ht="20.85" customHeight="1" x14ac:dyDescent="0.2">
      <c r="B176" s="505"/>
      <c r="C176" s="1620" t="s">
        <v>1089</v>
      </c>
      <c r="D176" s="1620"/>
      <c r="E176" s="1620"/>
      <c r="F176" s="478">
        <v>0</v>
      </c>
      <c r="G176" s="469"/>
      <c r="H176" s="686"/>
      <c r="I176" s="483">
        <f>F176</f>
        <v>0</v>
      </c>
      <c r="O176" s="505"/>
      <c r="P176" s="505"/>
      <c r="Q176" s="505"/>
      <c r="R176" s="505"/>
      <c r="S176" s="505"/>
      <c r="T176" s="505"/>
      <c r="U176" s="505"/>
      <c r="V176" s="505"/>
    </row>
    <row r="177" spans="1:9" s="505" customFormat="1" ht="20.85" customHeight="1" x14ac:dyDescent="0.2">
      <c r="A177" s="539"/>
      <c r="C177" s="1620" t="s">
        <v>1212</v>
      </c>
      <c r="D177" s="1620"/>
      <c r="E177" s="1620"/>
      <c r="F177" s="478">
        <v>0</v>
      </c>
      <c r="G177" s="469"/>
      <c r="H177" s="686"/>
      <c r="I177" s="483">
        <f>F177</f>
        <v>0</v>
      </c>
    </row>
    <row r="178" spans="1:9" s="505" customFormat="1" ht="20.85" customHeight="1" x14ac:dyDescent="0.2">
      <c r="A178" s="539"/>
      <c r="C178" s="1620" t="s">
        <v>1213</v>
      </c>
      <c r="D178" s="1620"/>
      <c r="E178" s="1620"/>
      <c r="F178" s="478">
        <v>0</v>
      </c>
      <c r="G178" s="469"/>
      <c r="H178" s="686"/>
      <c r="I178" s="483">
        <f>F178</f>
        <v>0</v>
      </c>
    </row>
    <row r="179" spans="1:9" s="505" customFormat="1" ht="15" customHeight="1" x14ac:dyDescent="0.2">
      <c r="A179" s="539"/>
      <c r="B179" s="469"/>
      <c r="C179" s="469"/>
      <c r="D179" s="469"/>
      <c r="E179" s="469"/>
      <c r="F179" s="469"/>
      <c r="G179" s="469"/>
      <c r="H179" s="686"/>
      <c r="I179" s="414"/>
    </row>
    <row r="180" spans="1:9" s="505" customFormat="1" ht="27.75" customHeight="1" x14ac:dyDescent="0.2">
      <c r="A180" s="546" t="s">
        <v>1090</v>
      </c>
      <c r="B180" s="1599" t="s">
        <v>1091</v>
      </c>
      <c r="C180" s="1599"/>
      <c r="D180" s="1599"/>
      <c r="E180" s="1599"/>
      <c r="F180" s="1599"/>
      <c r="G180" s="469"/>
      <c r="H180" s="686"/>
      <c r="I180" s="414"/>
    </row>
    <row r="181" spans="1:9" s="505" customFormat="1" ht="15" customHeight="1" x14ac:dyDescent="0.2">
      <c r="A181" s="539"/>
      <c r="E181" s="469"/>
      <c r="F181" s="476" t="s">
        <v>410</v>
      </c>
      <c r="G181" s="469"/>
      <c r="H181" s="686"/>
      <c r="I181" s="414"/>
    </row>
    <row r="182" spans="1:9" s="505" customFormat="1" ht="20.85" customHeight="1" x14ac:dyDescent="0.2">
      <c r="A182" s="539"/>
      <c r="C182" s="1620" t="s">
        <v>1092</v>
      </c>
      <c r="D182" s="1620"/>
      <c r="E182" s="1620"/>
      <c r="F182" s="478">
        <v>0</v>
      </c>
      <c r="G182" s="469"/>
      <c r="H182" s="686"/>
      <c r="I182" s="483">
        <f>F182</f>
        <v>0</v>
      </c>
    </row>
    <row r="183" spans="1:9" s="505" customFormat="1" ht="20.85" customHeight="1" x14ac:dyDescent="0.2">
      <c r="A183" s="539"/>
      <c r="C183" s="1620" t="s">
        <v>1214</v>
      </c>
      <c r="D183" s="1620"/>
      <c r="E183" s="1620"/>
      <c r="F183" s="478">
        <v>0</v>
      </c>
      <c r="G183" s="469"/>
      <c r="H183" s="686"/>
      <c r="I183" s="483">
        <f>F183</f>
        <v>0</v>
      </c>
    </row>
    <row r="184" spans="1:9" s="505" customFormat="1" ht="20.85" customHeight="1" x14ac:dyDescent="0.2">
      <c r="A184" s="539"/>
      <c r="B184" s="469"/>
      <c r="C184" s="1620" t="s">
        <v>1216</v>
      </c>
      <c r="D184" s="1620"/>
      <c r="E184" s="1620"/>
      <c r="F184" s="478">
        <v>0</v>
      </c>
      <c r="G184" s="469"/>
      <c r="H184" s="686"/>
      <c r="I184" s="483">
        <f>F184</f>
        <v>0</v>
      </c>
    </row>
    <row r="185" spans="1:9" s="505" customFormat="1" ht="15" customHeight="1" x14ac:dyDescent="0.2">
      <c r="A185" s="539"/>
      <c r="B185" s="469"/>
      <c r="F185" s="469"/>
      <c r="G185" s="469"/>
      <c r="H185" s="686"/>
      <c r="I185" s="414"/>
    </row>
    <row r="186" spans="1:9" s="505" customFormat="1" ht="27.75" customHeight="1" x14ac:dyDescent="0.2">
      <c r="A186" s="546" t="s">
        <v>1093</v>
      </c>
      <c r="B186" s="1599" t="s">
        <v>1094</v>
      </c>
      <c r="C186" s="1599"/>
      <c r="D186" s="1599"/>
      <c r="E186" s="1599"/>
      <c r="F186" s="469"/>
      <c r="G186" s="469"/>
      <c r="H186" s="686"/>
      <c r="I186" s="414"/>
    </row>
    <row r="187" spans="1:9" s="505" customFormat="1" ht="15" customHeight="1" x14ac:dyDescent="0.2">
      <c r="A187" s="539"/>
      <c r="F187" s="476" t="s">
        <v>410</v>
      </c>
      <c r="G187" s="469"/>
      <c r="H187" s="686"/>
      <c r="I187" s="414"/>
    </row>
    <row r="188" spans="1:9" s="505" customFormat="1" ht="20.85" customHeight="1" x14ac:dyDescent="0.2">
      <c r="A188" s="539"/>
      <c r="C188" s="1620" t="s">
        <v>1215</v>
      </c>
      <c r="D188" s="1648"/>
      <c r="E188" s="1649"/>
      <c r="F188" s="478">
        <v>0</v>
      </c>
      <c r="G188" s="469"/>
      <c r="H188" s="686"/>
      <c r="I188" s="483">
        <f>F188</f>
        <v>0</v>
      </c>
    </row>
    <row r="189" spans="1:9" s="505" customFormat="1" ht="20.85" customHeight="1" x14ac:dyDescent="0.2">
      <c r="A189" s="539"/>
      <c r="C189" s="1620" t="s">
        <v>1217</v>
      </c>
      <c r="D189" s="1620"/>
      <c r="E189" s="1620"/>
      <c r="F189" s="478">
        <v>0</v>
      </c>
      <c r="G189" s="469"/>
      <c r="H189" s="686"/>
      <c r="I189" s="483">
        <f>F189</f>
        <v>0</v>
      </c>
    </row>
    <row r="190" spans="1:9" s="505" customFormat="1" ht="20.85" customHeight="1" x14ac:dyDescent="0.2">
      <c r="A190" s="539"/>
      <c r="B190" s="1621" t="s">
        <v>1095</v>
      </c>
      <c r="C190" s="1621"/>
      <c r="D190" s="1621"/>
      <c r="H190" s="686"/>
      <c r="I190" s="414"/>
    </row>
    <row r="191" spans="1:9" s="505" customFormat="1" ht="20.85" customHeight="1" x14ac:dyDescent="0.2">
      <c r="A191" s="539"/>
      <c r="C191" s="1620" t="s">
        <v>1096</v>
      </c>
      <c r="D191" s="1620"/>
      <c r="E191" s="1620"/>
      <c r="F191" s="478">
        <v>0</v>
      </c>
      <c r="G191" s="469"/>
      <c r="H191" s="1634" t="str">
        <f>IF(F191+F192+F193=F188+F189," ","ATTENZIONE!
Il totale delle persone indicate nelle domande 111, 112 e 113 DEVE essere uguale al totale delle persone indicate nelle domande 109 e 110")</f>
        <v xml:space="preserve"> </v>
      </c>
      <c r="I191" s="483">
        <f>F191</f>
        <v>0</v>
      </c>
    </row>
    <row r="192" spans="1:9" s="505" customFormat="1" ht="20.85" customHeight="1" x14ac:dyDescent="0.2">
      <c r="A192" s="539"/>
      <c r="C192" s="1620" t="s">
        <v>1097</v>
      </c>
      <c r="D192" s="1620"/>
      <c r="E192" s="1620"/>
      <c r="F192" s="478">
        <v>0</v>
      </c>
      <c r="G192" s="469"/>
      <c r="H192" s="1634"/>
      <c r="I192" s="483">
        <f>F192</f>
        <v>0</v>
      </c>
    </row>
    <row r="193" spans="1:9" s="505" customFormat="1" ht="20.85" customHeight="1" x14ac:dyDescent="0.2">
      <c r="A193" s="539"/>
      <c r="B193" s="469"/>
      <c r="C193" s="1620" t="s">
        <v>1098</v>
      </c>
      <c r="D193" s="1620"/>
      <c r="E193" s="1620"/>
      <c r="F193" s="478">
        <v>0</v>
      </c>
      <c r="G193" s="469"/>
      <c r="H193" s="1634"/>
      <c r="I193" s="483">
        <f>F193</f>
        <v>0</v>
      </c>
    </row>
    <row r="194" spans="1:9" s="505" customFormat="1" ht="15" customHeight="1" x14ac:dyDescent="0.2">
      <c r="A194" s="539"/>
      <c r="B194" s="469"/>
      <c r="C194" s="469"/>
      <c r="D194" s="469"/>
      <c r="E194" s="469"/>
      <c r="F194" s="469"/>
      <c r="G194" s="469"/>
      <c r="H194" s="686"/>
      <c r="I194" s="414"/>
    </row>
    <row r="195" spans="1:9" s="505" customFormat="1" ht="15" customHeight="1" x14ac:dyDescent="0.2">
      <c r="A195" s="539"/>
      <c r="B195" s="469"/>
      <c r="C195" s="469"/>
      <c r="D195" s="469"/>
      <c r="E195" s="469"/>
      <c r="F195" s="476" t="s">
        <v>410</v>
      </c>
      <c r="G195" s="469"/>
      <c r="H195" s="686"/>
      <c r="I195" s="414"/>
    </row>
    <row r="196" spans="1:9" s="505" customFormat="1" ht="30" customHeight="1" x14ac:dyDescent="0.2">
      <c r="A196" s="546" t="s">
        <v>1099</v>
      </c>
      <c r="B196" s="1599" t="s">
        <v>1100</v>
      </c>
      <c r="C196" s="1599"/>
      <c r="D196" s="1599"/>
      <c r="E196" s="1599"/>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9" s="505" customFormat="1" ht="15" customHeight="1" x14ac:dyDescent="0.2">
      <c r="A197" s="539"/>
      <c r="B197" s="469"/>
      <c r="C197" s="469"/>
      <c r="D197" s="469"/>
      <c r="E197" s="469"/>
      <c r="F197" s="469"/>
      <c r="G197" s="469"/>
      <c r="H197" s="686"/>
      <c r="I197" s="414"/>
    </row>
    <row r="198" spans="1:9" s="505" customFormat="1" ht="30" customHeight="1" x14ac:dyDescent="0.2">
      <c r="A198" s="546" t="s">
        <v>1101</v>
      </c>
      <c r="B198" s="1599" t="s">
        <v>1102</v>
      </c>
      <c r="C198" s="1599"/>
      <c r="D198" s="1599"/>
      <c r="E198" s="1599"/>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9" ht="15" customHeight="1" x14ac:dyDescent="0.2">
      <c r="B199" s="469"/>
      <c r="C199" s="469"/>
      <c r="D199" s="469"/>
      <c r="E199" s="469"/>
      <c r="F199" s="469"/>
      <c r="G199" s="469"/>
      <c r="H199" s="686"/>
      <c r="I199" s="414"/>
    </row>
    <row r="200" spans="1:9" ht="15" customHeight="1" x14ac:dyDescent="0.2">
      <c r="B200" s="469"/>
      <c r="C200" s="469"/>
      <c r="D200" s="469"/>
      <c r="E200" s="469"/>
      <c r="F200" s="469"/>
      <c r="G200" s="469"/>
      <c r="H200" s="686"/>
      <c r="I200" s="414"/>
    </row>
    <row r="201" spans="1:9" ht="15" customHeight="1" x14ac:dyDescent="0.2">
      <c r="B201" s="1640" t="s">
        <v>412</v>
      </c>
      <c r="C201" s="1600"/>
      <c r="D201" s="1601"/>
      <c r="E201" s="478"/>
      <c r="F201" s="1622" t="str">
        <f>IF(E201:E250=0,"RISPOSTA OBBLIGATORIA","")</f>
        <v>RISPOSTA OBBLIGATORIA</v>
      </c>
      <c r="G201" s="1642"/>
      <c r="H201" s="1643"/>
      <c r="I201" s="475"/>
    </row>
    <row r="202" spans="1:9" ht="15" customHeight="1" x14ac:dyDescent="0.2">
      <c r="B202" s="1600"/>
      <c r="C202" s="1600"/>
      <c r="D202" s="1601"/>
      <c r="E202" s="486"/>
      <c r="F202" s="1644"/>
      <c r="G202" s="1645"/>
      <c r="H202" s="1646"/>
      <c r="I202" s="414"/>
    </row>
    <row r="203" spans="1:9" ht="15" customHeight="1" x14ac:dyDescent="0.2">
      <c r="A203" s="480"/>
      <c r="B203" s="1600"/>
      <c r="C203" s="1600"/>
      <c r="D203" s="1601"/>
      <c r="E203" s="486"/>
      <c r="F203" s="1644"/>
      <c r="G203" s="1645"/>
      <c r="H203" s="1646"/>
      <c r="I203" s="414"/>
    </row>
    <row r="204" spans="1:9" ht="15" customHeight="1" x14ac:dyDescent="0.2">
      <c r="A204" s="480"/>
      <c r="B204" s="1600"/>
      <c r="C204" s="1600"/>
      <c r="D204" s="1601"/>
      <c r="E204" s="486"/>
      <c r="F204" s="1644"/>
      <c r="G204" s="1645"/>
      <c r="H204" s="1646"/>
      <c r="I204" s="414"/>
    </row>
    <row r="205" spans="1:9" ht="15" customHeight="1" x14ac:dyDescent="0.2">
      <c r="A205" s="480"/>
      <c r="B205" s="1600"/>
      <c r="C205" s="1600"/>
      <c r="D205" s="1601"/>
      <c r="E205" s="486"/>
      <c r="F205" s="1644"/>
      <c r="G205" s="1645"/>
      <c r="H205" s="1646"/>
      <c r="I205" s="414"/>
    </row>
    <row r="206" spans="1:9" ht="15" customHeight="1" x14ac:dyDescent="0.2">
      <c r="A206" s="480"/>
      <c r="B206" s="1600"/>
      <c r="C206" s="1600"/>
      <c r="D206" s="1601"/>
      <c r="E206" s="486"/>
      <c r="F206" s="1644"/>
      <c r="G206" s="1645"/>
      <c r="H206" s="1646"/>
      <c r="I206" s="414"/>
    </row>
    <row r="207" spans="1:9" ht="15" customHeight="1" x14ac:dyDescent="0.2">
      <c r="A207" s="480"/>
      <c r="B207" s="1600"/>
      <c r="C207" s="1600"/>
      <c r="D207" s="1601"/>
      <c r="E207" s="486"/>
      <c r="F207" s="1644"/>
      <c r="G207" s="1645"/>
      <c r="H207" s="1646"/>
      <c r="I207" s="414"/>
    </row>
    <row r="208" spans="1:9" ht="15" customHeight="1" x14ac:dyDescent="0.2">
      <c r="A208" s="480"/>
      <c r="B208" s="1600"/>
      <c r="C208" s="1600"/>
      <c r="D208" s="1601"/>
      <c r="E208" s="486"/>
      <c r="F208" s="1644"/>
      <c r="G208" s="1645"/>
      <c r="H208" s="1646"/>
      <c r="I208" s="414"/>
    </row>
    <row r="209" spans="1:9" ht="15" customHeight="1" x14ac:dyDescent="0.2">
      <c r="A209" s="480"/>
      <c r="B209" s="1600"/>
      <c r="C209" s="1600"/>
      <c r="D209" s="1601"/>
      <c r="E209" s="486"/>
      <c r="F209" s="1644"/>
      <c r="G209" s="1645"/>
      <c r="H209" s="1646"/>
      <c r="I209" s="414"/>
    </row>
    <row r="210" spans="1:9" ht="15" customHeight="1" x14ac:dyDescent="0.2">
      <c r="A210" s="480"/>
      <c r="B210" s="1600"/>
      <c r="C210" s="1600"/>
      <c r="D210" s="1601"/>
      <c r="E210" s="486"/>
      <c r="F210" s="1644"/>
      <c r="G210" s="1645"/>
      <c r="H210" s="1646"/>
      <c r="I210" s="414"/>
    </row>
    <row r="211" spans="1:9" ht="15" customHeight="1" x14ac:dyDescent="0.2">
      <c r="A211" s="480"/>
      <c r="B211" s="1600"/>
      <c r="C211" s="1600"/>
      <c r="D211" s="1601"/>
      <c r="E211" s="486"/>
      <c r="F211" s="1644"/>
      <c r="G211" s="1645"/>
      <c r="H211" s="1646"/>
      <c r="I211" s="414"/>
    </row>
    <row r="212" spans="1:9" ht="15" customHeight="1" x14ac:dyDescent="0.2">
      <c r="A212" s="480"/>
      <c r="B212" s="1600"/>
      <c r="C212" s="1600"/>
      <c r="D212" s="1601"/>
      <c r="E212" s="486"/>
      <c r="F212" s="1644"/>
      <c r="G212" s="1645"/>
      <c r="H212" s="1646"/>
      <c r="I212" s="414"/>
    </row>
    <row r="213" spans="1:9" ht="15" customHeight="1" x14ac:dyDescent="0.2">
      <c r="A213" s="480"/>
      <c r="B213" s="1600"/>
      <c r="C213" s="1600"/>
      <c r="D213" s="1601"/>
      <c r="E213" s="486"/>
      <c r="F213" s="1644"/>
      <c r="G213" s="1645"/>
      <c r="H213" s="1646"/>
      <c r="I213" s="414"/>
    </row>
    <row r="214" spans="1:9" ht="15" customHeight="1" x14ac:dyDescent="0.2">
      <c r="A214" s="480"/>
      <c r="B214" s="1600"/>
      <c r="C214" s="1600"/>
      <c r="D214" s="1601"/>
      <c r="E214" s="486"/>
      <c r="F214" s="1644"/>
      <c r="G214" s="1645"/>
      <c r="H214" s="1646"/>
      <c r="I214" s="414"/>
    </row>
    <row r="215" spans="1:9" ht="15" customHeight="1" x14ac:dyDescent="0.2">
      <c r="A215" s="480"/>
      <c r="B215" s="1600"/>
      <c r="C215" s="1600"/>
      <c r="D215" s="1601"/>
      <c r="E215" s="486"/>
      <c r="F215" s="1644"/>
      <c r="G215" s="1645"/>
      <c r="H215" s="1646"/>
      <c r="I215" s="414"/>
    </row>
    <row r="216" spans="1:9" ht="15" customHeight="1" x14ac:dyDescent="0.2">
      <c r="A216" s="480"/>
      <c r="B216" s="1600"/>
      <c r="C216" s="1600"/>
      <c r="D216" s="1601"/>
      <c r="E216" s="486"/>
      <c r="F216" s="1644"/>
      <c r="G216" s="1645"/>
      <c r="H216" s="1646"/>
      <c r="I216" s="414"/>
    </row>
    <row r="217" spans="1:9" ht="15" customHeight="1" x14ac:dyDescent="0.2">
      <c r="A217" s="480"/>
      <c r="B217" s="1600"/>
      <c r="C217" s="1600"/>
      <c r="D217" s="1601"/>
      <c r="E217" s="486"/>
      <c r="F217" s="1644"/>
      <c r="G217" s="1645"/>
      <c r="H217" s="1646"/>
      <c r="I217" s="414"/>
    </row>
    <row r="218" spans="1:9" ht="15" customHeight="1" x14ac:dyDescent="0.2">
      <c r="A218" s="480"/>
      <c r="B218" s="1600"/>
      <c r="C218" s="1600"/>
      <c r="D218" s="1601"/>
      <c r="E218" s="486"/>
      <c r="F218" s="1644"/>
      <c r="G218" s="1645"/>
      <c r="H218" s="1646"/>
      <c r="I218" s="414"/>
    </row>
    <row r="219" spans="1:9" ht="15" customHeight="1" x14ac:dyDescent="0.2">
      <c r="A219" s="480"/>
      <c r="B219" s="1600"/>
      <c r="C219" s="1600"/>
      <c r="D219" s="1601"/>
      <c r="E219" s="486"/>
      <c r="F219" s="1644"/>
      <c r="G219" s="1645"/>
      <c r="H219" s="1646"/>
      <c r="I219" s="414"/>
    </row>
    <row r="220" spans="1:9" ht="15" customHeight="1" x14ac:dyDescent="0.2">
      <c r="A220" s="480"/>
      <c r="B220" s="1600"/>
      <c r="C220" s="1600"/>
      <c r="D220" s="1601"/>
      <c r="E220" s="486"/>
      <c r="F220" s="1644"/>
      <c r="G220" s="1645"/>
      <c r="H220" s="1646"/>
      <c r="I220" s="414"/>
    </row>
    <row r="221" spans="1:9" ht="15" customHeight="1" x14ac:dyDescent="0.2">
      <c r="A221" s="480"/>
      <c r="B221" s="1600"/>
      <c r="C221" s="1600"/>
      <c r="D221" s="1601"/>
      <c r="E221" s="486"/>
      <c r="F221" s="1644"/>
      <c r="G221" s="1645"/>
      <c r="H221" s="1646"/>
      <c r="I221" s="414"/>
    </row>
    <row r="222" spans="1:9" ht="15" customHeight="1" x14ac:dyDescent="0.2">
      <c r="A222" s="480"/>
      <c r="B222" s="1600"/>
      <c r="C222" s="1600"/>
      <c r="D222" s="1601"/>
      <c r="E222" s="486"/>
      <c r="F222" s="1644"/>
      <c r="G222" s="1645"/>
      <c r="H222" s="1646"/>
      <c r="I222" s="414"/>
    </row>
    <row r="223" spans="1:9" ht="15" customHeight="1" x14ac:dyDescent="0.2">
      <c r="A223" s="480"/>
      <c r="B223" s="1600"/>
      <c r="C223" s="1600"/>
      <c r="D223" s="1601"/>
      <c r="E223" s="486"/>
      <c r="F223" s="1644"/>
      <c r="G223" s="1645"/>
      <c r="H223" s="1646"/>
      <c r="I223" s="414"/>
    </row>
    <row r="224" spans="1:9" ht="15" customHeight="1" x14ac:dyDescent="0.2">
      <c r="A224" s="480"/>
      <c r="B224" s="1600"/>
      <c r="C224" s="1600"/>
      <c r="D224" s="1601"/>
      <c r="E224" s="486"/>
      <c r="F224" s="1644"/>
      <c r="G224" s="1645"/>
      <c r="H224" s="1646"/>
      <c r="I224" s="414"/>
    </row>
    <row r="225" spans="1:9" ht="15" customHeight="1" x14ac:dyDescent="0.2">
      <c r="A225" s="480"/>
      <c r="B225" s="1600"/>
      <c r="C225" s="1600"/>
      <c r="D225" s="1601"/>
      <c r="E225" s="486"/>
      <c r="F225" s="1644"/>
      <c r="G225" s="1645"/>
      <c r="H225" s="1646"/>
      <c r="I225" s="414"/>
    </row>
    <row r="226" spans="1:9" ht="15" customHeight="1" x14ac:dyDescent="0.2">
      <c r="A226" s="480"/>
      <c r="B226" s="1600"/>
      <c r="C226" s="1600"/>
      <c r="D226" s="1601"/>
      <c r="E226" s="486"/>
      <c r="F226" s="1644"/>
      <c r="G226" s="1645"/>
      <c r="H226" s="1646"/>
      <c r="I226" s="414"/>
    </row>
    <row r="227" spans="1:9" ht="15" customHeight="1" x14ac:dyDescent="0.2">
      <c r="A227" s="480"/>
      <c r="B227" s="1600"/>
      <c r="C227" s="1600"/>
      <c r="D227" s="1601"/>
      <c r="E227" s="486"/>
      <c r="F227" s="1644"/>
      <c r="G227" s="1645"/>
      <c r="H227" s="1646"/>
      <c r="I227" s="414"/>
    </row>
    <row r="228" spans="1:9" ht="15" customHeight="1" x14ac:dyDescent="0.2">
      <c r="A228" s="480"/>
      <c r="B228" s="1600"/>
      <c r="C228" s="1600"/>
      <c r="D228" s="1601"/>
      <c r="E228" s="486"/>
      <c r="F228" s="1644"/>
      <c r="G228" s="1645"/>
      <c r="H228" s="1646"/>
      <c r="I228" s="414"/>
    </row>
    <row r="229" spans="1:9" ht="15" customHeight="1" x14ac:dyDescent="0.2">
      <c r="A229" s="480"/>
      <c r="B229" s="1600"/>
      <c r="C229" s="1600"/>
      <c r="D229" s="1601"/>
      <c r="E229" s="486"/>
      <c r="F229" s="1644"/>
      <c r="G229" s="1645"/>
      <c r="H229" s="1646"/>
      <c r="I229" s="414"/>
    </row>
    <row r="230" spans="1:9" ht="15" customHeight="1" x14ac:dyDescent="0.2">
      <c r="A230" s="480"/>
      <c r="B230" s="1600"/>
      <c r="C230" s="1600"/>
      <c r="D230" s="1601"/>
      <c r="E230" s="486"/>
      <c r="F230" s="1644"/>
      <c r="G230" s="1645"/>
      <c r="H230" s="1646"/>
      <c r="I230" s="414"/>
    </row>
    <row r="231" spans="1:9" ht="15" customHeight="1" x14ac:dyDescent="0.2">
      <c r="A231" s="480"/>
      <c r="B231" s="1600"/>
      <c r="C231" s="1600"/>
      <c r="D231" s="1601"/>
      <c r="E231" s="486"/>
      <c r="F231" s="1644"/>
      <c r="G231" s="1645"/>
      <c r="H231" s="1646"/>
      <c r="I231" s="414"/>
    </row>
    <row r="232" spans="1:9" ht="15" customHeight="1" x14ac:dyDescent="0.2">
      <c r="A232" s="480"/>
      <c r="B232" s="1600"/>
      <c r="C232" s="1600"/>
      <c r="D232" s="1601"/>
      <c r="E232" s="486"/>
      <c r="F232" s="1644"/>
      <c r="G232" s="1645"/>
      <c r="H232" s="1646"/>
      <c r="I232" s="414"/>
    </row>
    <row r="233" spans="1:9" ht="15" customHeight="1" x14ac:dyDescent="0.2">
      <c r="A233" s="480"/>
      <c r="B233" s="1600"/>
      <c r="C233" s="1600"/>
      <c r="D233" s="1601"/>
      <c r="E233" s="486"/>
      <c r="F233" s="1644"/>
      <c r="G233" s="1645"/>
      <c r="H233" s="1646"/>
      <c r="I233" s="414"/>
    </row>
    <row r="234" spans="1:9" ht="15" customHeight="1" x14ac:dyDescent="0.2">
      <c r="A234" s="480"/>
      <c r="B234" s="1600"/>
      <c r="C234" s="1600"/>
      <c r="D234" s="1601"/>
      <c r="E234" s="486"/>
      <c r="F234" s="1644"/>
      <c r="G234" s="1645"/>
      <c r="H234" s="1646"/>
      <c r="I234" s="414"/>
    </row>
    <row r="235" spans="1:9" ht="15" customHeight="1" x14ac:dyDescent="0.2">
      <c r="A235" s="480"/>
      <c r="B235" s="1600"/>
      <c r="C235" s="1600"/>
      <c r="D235" s="1601"/>
      <c r="E235" s="486"/>
      <c r="F235" s="1644"/>
      <c r="G235" s="1645"/>
      <c r="H235" s="1646"/>
      <c r="I235" s="414"/>
    </row>
    <row r="236" spans="1:9" ht="15" customHeight="1" x14ac:dyDescent="0.2">
      <c r="A236" s="480"/>
      <c r="B236" s="1600"/>
      <c r="C236" s="1600"/>
      <c r="D236" s="1601"/>
      <c r="E236" s="486"/>
      <c r="F236" s="1644"/>
      <c r="G236" s="1645"/>
      <c r="H236" s="1646"/>
      <c r="I236" s="414"/>
    </row>
    <row r="237" spans="1:9" ht="15" customHeight="1" x14ac:dyDescent="0.2">
      <c r="A237" s="480"/>
      <c r="B237" s="1600"/>
      <c r="C237" s="1600"/>
      <c r="D237" s="1601"/>
      <c r="E237" s="486"/>
      <c r="F237" s="1644"/>
      <c r="G237" s="1645"/>
      <c r="H237" s="1646"/>
      <c r="I237" s="414"/>
    </row>
    <row r="238" spans="1:9" ht="15" customHeight="1" x14ac:dyDescent="0.2">
      <c r="A238" s="480"/>
      <c r="B238" s="1600"/>
      <c r="C238" s="1600"/>
      <c r="D238" s="1601"/>
      <c r="E238" s="486"/>
      <c r="F238" s="1644"/>
      <c r="G238" s="1645"/>
      <c r="H238" s="1646"/>
      <c r="I238" s="414"/>
    </row>
    <row r="239" spans="1:9" ht="15" customHeight="1" x14ac:dyDescent="0.2">
      <c r="A239" s="480"/>
      <c r="B239" s="1600"/>
      <c r="C239" s="1600"/>
      <c r="D239" s="1601"/>
      <c r="E239" s="486"/>
      <c r="F239" s="1644"/>
      <c r="G239" s="1645"/>
      <c r="H239" s="1646"/>
      <c r="I239" s="414"/>
    </row>
    <row r="240" spans="1:9" ht="15" customHeight="1" x14ac:dyDescent="0.2">
      <c r="A240" s="480"/>
      <c r="B240" s="1600"/>
      <c r="C240" s="1600"/>
      <c r="D240" s="1601"/>
      <c r="E240" s="486"/>
      <c r="F240" s="1644"/>
      <c r="G240" s="1645"/>
      <c r="H240" s="1646"/>
      <c r="I240" s="414"/>
    </row>
    <row r="241" spans="1:11" ht="15" customHeight="1" x14ac:dyDescent="0.2">
      <c r="A241" s="480"/>
      <c r="B241" s="1600"/>
      <c r="C241" s="1600"/>
      <c r="D241" s="1601"/>
      <c r="E241" s="486"/>
      <c r="F241" s="1644"/>
      <c r="G241" s="1645"/>
      <c r="H241" s="1646"/>
      <c r="I241" s="414"/>
    </row>
    <row r="242" spans="1:11" ht="15" customHeight="1" x14ac:dyDescent="0.2">
      <c r="A242" s="480"/>
      <c r="B242" s="1600"/>
      <c r="C242" s="1600"/>
      <c r="D242" s="1601"/>
      <c r="E242" s="486"/>
      <c r="F242" s="1644"/>
      <c r="G242" s="1645"/>
      <c r="H242" s="1646"/>
      <c r="I242" s="414"/>
    </row>
    <row r="243" spans="1:11" ht="15" customHeight="1" x14ac:dyDescent="0.2">
      <c r="A243" s="480"/>
      <c r="B243" s="1600"/>
      <c r="C243" s="1600"/>
      <c r="D243" s="1601"/>
      <c r="E243" s="486"/>
      <c r="F243" s="1644"/>
      <c r="G243" s="1645"/>
      <c r="H243" s="1646"/>
      <c r="I243" s="414"/>
    </row>
    <row r="244" spans="1:11" ht="15" customHeight="1" x14ac:dyDescent="0.2">
      <c r="A244" s="480"/>
      <c r="B244" s="1600"/>
      <c r="C244" s="1600"/>
      <c r="D244" s="1601"/>
      <c r="E244" s="486"/>
      <c r="F244" s="1644"/>
      <c r="G244" s="1645"/>
      <c r="H244" s="1646"/>
      <c r="I244" s="414"/>
    </row>
    <row r="245" spans="1:11" ht="15" customHeight="1" x14ac:dyDescent="0.2">
      <c r="A245" s="480"/>
      <c r="B245" s="1600"/>
      <c r="C245" s="1600"/>
      <c r="D245" s="1601"/>
      <c r="E245" s="486"/>
      <c r="F245" s="1644"/>
      <c r="G245" s="1645"/>
      <c r="H245" s="1646"/>
      <c r="I245" s="414"/>
    </row>
    <row r="246" spans="1:11" ht="15" customHeight="1" x14ac:dyDescent="0.2">
      <c r="A246" s="480"/>
      <c r="B246" s="1600"/>
      <c r="C246" s="1600"/>
      <c r="D246" s="1601"/>
      <c r="E246" s="486"/>
      <c r="F246" s="1644"/>
      <c r="G246" s="1645"/>
      <c r="H246" s="1646"/>
      <c r="I246" s="414"/>
    </row>
    <row r="247" spans="1:11" ht="15" customHeight="1" x14ac:dyDescent="0.2">
      <c r="A247" s="480"/>
      <c r="B247" s="1600"/>
      <c r="C247" s="1600"/>
      <c r="D247" s="1601"/>
      <c r="E247" s="486"/>
      <c r="F247" s="1644"/>
      <c r="G247" s="1645"/>
      <c r="H247" s="1646"/>
      <c r="I247" s="414"/>
    </row>
    <row r="248" spans="1:11" ht="15" customHeight="1" x14ac:dyDescent="0.2">
      <c r="A248" s="480"/>
      <c r="B248" s="1600"/>
      <c r="C248" s="1600"/>
      <c r="D248" s="1601"/>
      <c r="E248" s="486"/>
      <c r="F248" s="1644"/>
      <c r="G248" s="1645"/>
      <c r="H248" s="1646"/>
      <c r="I248" s="414"/>
    </row>
    <row r="249" spans="1:11" ht="15" customHeight="1" x14ac:dyDescent="0.2">
      <c r="A249" s="480"/>
      <c r="B249" s="1600"/>
      <c r="C249" s="1600"/>
      <c r="D249" s="1601"/>
      <c r="E249" s="486"/>
      <c r="F249" s="1644"/>
      <c r="G249" s="1645"/>
      <c r="H249" s="1646"/>
      <c r="I249" s="414"/>
    </row>
    <row r="250" spans="1:11" ht="15" customHeight="1" x14ac:dyDescent="0.2">
      <c r="A250" s="480"/>
      <c r="B250" s="1600"/>
      <c r="C250" s="1600"/>
      <c r="D250" s="1601"/>
      <c r="E250" s="486"/>
      <c r="F250" s="1644"/>
      <c r="G250" s="1645"/>
      <c r="H250" s="1646"/>
      <c r="I250" s="414"/>
    </row>
    <row r="251" spans="1:11" ht="15" customHeight="1" x14ac:dyDescent="0.2">
      <c r="A251" s="544"/>
      <c r="B251" s="545"/>
      <c r="C251" s="545"/>
      <c r="D251" s="545"/>
      <c r="E251" s="545"/>
      <c r="F251" s="545"/>
      <c r="G251" s="545"/>
      <c r="H251" s="691"/>
      <c r="I251" s="505">
        <f>SUM(I6:I198)</f>
        <v>0</v>
      </c>
    </row>
    <row r="252" spans="1:11" x14ac:dyDescent="0.2">
      <c r="I252" s="597" t="str">
        <f>IF(OR(COUNTIF(J252:K252,"KO")&gt;0,E72="",F44="",F55="",F58="",F61=""),"KO","OK")</f>
        <v>KO</v>
      </c>
      <c r="J252" s="505" t="str">
        <f>IF(OR(F6=0,F8=0,I11=0,I18=0,I20=0,I22=0,I32=0,I34=0,I122=0,),"KO","OK")</f>
        <v>KO</v>
      </c>
      <c r="K252" s="505" t="str">
        <f>IF(I64=1,(IF(OR(F67&gt;0,F70&gt;0),"OK","KO")),"OK")</f>
        <v>OK</v>
      </c>
    </row>
  </sheetData>
  <sheetProtection algorithmName="SHA-512" hashValue="UjYBvBoxz3SCaVP6v0WkBgBrUG7QIkgrS1/hq2rALyEj8Or0594v1C93nKFh2g9DDKtv4hsvk+QnF3mMB23JIQ==" saltValue="9CuDTyP2ZYQSgqVoPR7qKw==" spinCount="100000" sheet="1" selectLockedCells="1"/>
  <mergeCells count="66">
    <mergeCell ref="B113:E113"/>
    <mergeCell ref="G113:H113"/>
    <mergeCell ref="G58:H58"/>
    <mergeCell ref="B64:E64"/>
    <mergeCell ref="B110:E110"/>
    <mergeCell ref="G110:H110"/>
    <mergeCell ref="B107:E107"/>
    <mergeCell ref="G107:H107"/>
    <mergeCell ref="B122:E122"/>
    <mergeCell ref="B18:E18"/>
    <mergeCell ref="B20:E20"/>
    <mergeCell ref="B22:E22"/>
    <mergeCell ref="B201:D250"/>
    <mergeCell ref="C163:E163"/>
    <mergeCell ref="C164:E164"/>
    <mergeCell ref="C165:E165"/>
    <mergeCell ref="B169:E169"/>
    <mergeCell ref="B172:E172"/>
    <mergeCell ref="B174:E174"/>
    <mergeCell ref="C176:E176"/>
    <mergeCell ref="C177:E177"/>
    <mergeCell ref="C178:E178"/>
    <mergeCell ref="B180:F180"/>
    <mergeCell ref="C182:E182"/>
    <mergeCell ref="F201:H250"/>
    <mergeCell ref="C70:E70"/>
    <mergeCell ref="G70:H70"/>
    <mergeCell ref="B58:E58"/>
    <mergeCell ref="G37:H37"/>
    <mergeCell ref="C166:E166"/>
    <mergeCell ref="B161:E161"/>
    <mergeCell ref="B131:E131"/>
    <mergeCell ref="B134:E134"/>
    <mergeCell ref="B136:E136"/>
    <mergeCell ref="C137:E137"/>
    <mergeCell ref="B149:E149"/>
    <mergeCell ref="C150:E150"/>
    <mergeCell ref="B128:E128"/>
    <mergeCell ref="G128:H128"/>
    <mergeCell ref="C162:E162"/>
    <mergeCell ref="G24:H24"/>
    <mergeCell ref="B32:E32"/>
    <mergeCell ref="G44:H44"/>
    <mergeCell ref="B37:E37"/>
    <mergeCell ref="C67:E67"/>
    <mergeCell ref="B61:E61"/>
    <mergeCell ref="G67:H67"/>
    <mergeCell ref="B44:E44"/>
    <mergeCell ref="G61:H61"/>
    <mergeCell ref="B47:E47"/>
    <mergeCell ref="C49:E49"/>
    <mergeCell ref="B52:E52"/>
    <mergeCell ref="B55:E55"/>
    <mergeCell ref="G55:H55"/>
    <mergeCell ref="C183:E183"/>
    <mergeCell ref="C184:E184"/>
    <mergeCell ref="B186:E186"/>
    <mergeCell ref="C188:E188"/>
    <mergeCell ref="B198:E198"/>
    <mergeCell ref="B196:E196"/>
    <mergeCell ref="H191:H193"/>
    <mergeCell ref="C189:E189"/>
    <mergeCell ref="B190:D190"/>
    <mergeCell ref="C191:E191"/>
    <mergeCell ref="C192:E192"/>
    <mergeCell ref="C193:E193"/>
  </mergeCells>
  <dataValidations count="7">
    <dataValidation type="decimal" allowBlank="1" showInputMessage="1" showErrorMessage="1" errorTitle="ATTENZIONE" error="INSERIRE SOLO VALORI NUMERICI CON DUE DECIMALI" sqref="F37 F6 F8" xr:uid="{00000000-0002-0000-0400-000000000000}">
      <formula1>0.01</formula1>
      <formula2>100</formula2>
    </dataValidation>
    <dataValidation type="whole" allowBlank="1" showInputMessage="1" showErrorMessage="1" errorTitle="ERRORE NEL DATO IMMESSO" error="INSERIRE SOLO NUMERI INTERI" sqref="E105 E201:E250" xr:uid="{00000000-0002-0000-0400-000001000000}">
      <formula1>1</formula1>
      <formula2>99999</formula2>
    </dataValidation>
    <dataValidation type="whole" allowBlank="1" showInputMessage="1" showErrorMessage="1" errorTitle="ATTENZIONE" error="INSERIRE SOLO VALORI NUMERICI INTERI" sqref="F58 F64:F65 F44 F42 F40 F55 F67:F68 F61:F62 F70 F107 F110 F113:F119 F47:F50 F52:F53 F138:F147 F151:F159 F128 F176:F178 F182:F184 F188:F189 F191:F193 F169 F196 F198" xr:uid="{00000000-0002-0000-0400-000002000000}">
      <formula1>0</formula1>
      <formula2>999999999999</formula2>
    </dataValidation>
    <dataValidation type="list" allowBlank="1" showInputMessage="1" showErrorMessage="1" sqref="F122" xr:uid="{00000000-0002-0000-0400-000003000000}">
      <formula1>"_, SI, No, Non Tenuto"</formula1>
    </dataValidation>
    <dataValidation type="list" allowBlank="1" showInputMessage="1" showErrorMessage="1" sqref="F131" xr:uid="{00000000-0002-0000-0400-000004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xr:uid="{00000000-0002-0000-0400-000005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8" xr:uid="{00000000-0002-0000-0400-000006000000}">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3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81"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29282" r:id="rId5" name="Option Button 2">
              <controlPr locked="0" defaultSize="0" autoFill="0" autoLine="0" autoPict="0">
                <anchor moveWithCells="1">
                  <from>
                    <xdr:col>5</xdr:col>
                    <xdr:colOff>495300</xdr:colOff>
                    <xdr:row>10</xdr:row>
                    <xdr:rowOff>7620</xdr:rowOff>
                  </from>
                  <to>
                    <xdr:col>5</xdr:col>
                    <xdr:colOff>792480</xdr:colOff>
                    <xdr:row>10</xdr:row>
                    <xdr:rowOff>220980</xdr:rowOff>
                  </to>
                </anchor>
              </controlPr>
            </control>
          </mc:Choice>
        </mc:AlternateContent>
        <mc:AlternateContent xmlns:mc="http://schemas.openxmlformats.org/markup-compatibility/2006">
          <mc:Choice Requires="x14">
            <control shapeId="2529283" r:id="rId6" name="Option Button 3">
              <controlPr defaultSize="0" autoFill="0" autoLine="0" autoPict="0">
                <anchor moveWithCells="1">
                  <from>
                    <xdr:col>6</xdr:col>
                    <xdr:colOff>464820</xdr:colOff>
                    <xdr:row>10</xdr:row>
                    <xdr:rowOff>0</xdr:rowOff>
                  </from>
                  <to>
                    <xdr:col>6</xdr:col>
                    <xdr:colOff>754380</xdr:colOff>
                    <xdr:row>10</xdr:row>
                    <xdr:rowOff>220980</xdr:rowOff>
                  </to>
                </anchor>
              </controlPr>
            </control>
          </mc:Choice>
        </mc:AlternateContent>
        <mc:AlternateContent xmlns:mc="http://schemas.openxmlformats.org/markup-compatibility/2006">
          <mc:Choice Requires="x14">
            <control shapeId="2529287" r:id="rId7" name="Group Box 7">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529288" r:id="rId8" name="Group Box 8">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529289" r:id="rId9" name="Option Button 9">
              <controlPr defaultSize="0" autoFill="0" autoLine="0" autoPict="0">
                <anchor moveWithCells="1">
                  <from>
                    <xdr:col>5</xdr:col>
                    <xdr:colOff>502920</xdr:colOff>
                    <xdr:row>19</xdr:row>
                    <xdr:rowOff>182880</xdr:rowOff>
                  </from>
                  <to>
                    <xdr:col>5</xdr:col>
                    <xdr:colOff>792480</xdr:colOff>
                    <xdr:row>19</xdr:row>
                    <xdr:rowOff>411480</xdr:rowOff>
                  </to>
                </anchor>
              </controlPr>
            </control>
          </mc:Choice>
        </mc:AlternateContent>
        <mc:AlternateContent xmlns:mc="http://schemas.openxmlformats.org/markup-compatibility/2006">
          <mc:Choice Requires="x14">
            <control shapeId="2529290" r:id="rId10" name="Option Button 10">
              <controlPr defaultSize="0" autoFill="0" autoLine="0" autoPict="0">
                <anchor moveWithCells="1">
                  <from>
                    <xdr:col>6</xdr:col>
                    <xdr:colOff>495300</xdr:colOff>
                    <xdr:row>19</xdr:row>
                    <xdr:rowOff>182880</xdr:rowOff>
                  </from>
                  <to>
                    <xdr:col>6</xdr:col>
                    <xdr:colOff>792480</xdr:colOff>
                    <xdr:row>19</xdr:row>
                    <xdr:rowOff>411480</xdr:rowOff>
                  </to>
                </anchor>
              </controlPr>
            </control>
          </mc:Choice>
        </mc:AlternateContent>
        <mc:AlternateContent xmlns:mc="http://schemas.openxmlformats.org/markup-compatibility/2006">
          <mc:Choice Requires="x14">
            <control shapeId="2529291" r:id="rId11" name="Option Button 11">
              <controlPr defaultSize="0" autoFill="0" autoLine="0" autoPict="0">
                <anchor moveWithCells="1">
                  <from>
                    <xdr:col>5</xdr:col>
                    <xdr:colOff>502920</xdr:colOff>
                    <xdr:row>21</xdr:row>
                    <xdr:rowOff>83820</xdr:rowOff>
                  </from>
                  <to>
                    <xdr:col>5</xdr:col>
                    <xdr:colOff>792480</xdr:colOff>
                    <xdr:row>21</xdr:row>
                    <xdr:rowOff>304800</xdr:rowOff>
                  </to>
                </anchor>
              </controlPr>
            </control>
          </mc:Choice>
        </mc:AlternateContent>
        <mc:AlternateContent xmlns:mc="http://schemas.openxmlformats.org/markup-compatibility/2006">
          <mc:Choice Requires="x14">
            <control shapeId="2529292" r:id="rId12" name="Option Button 12">
              <controlPr defaultSize="0" autoFill="0" autoLine="0" autoPict="0">
                <anchor moveWithCells="1">
                  <from>
                    <xdr:col>6</xdr:col>
                    <xdr:colOff>487680</xdr:colOff>
                    <xdr:row>21</xdr:row>
                    <xdr:rowOff>76200</xdr:rowOff>
                  </from>
                  <to>
                    <xdr:col>6</xdr:col>
                    <xdr:colOff>769620</xdr:colOff>
                    <xdr:row>21</xdr:row>
                    <xdr:rowOff>297180</xdr:rowOff>
                  </to>
                </anchor>
              </controlPr>
            </control>
          </mc:Choice>
        </mc:AlternateContent>
        <mc:AlternateContent xmlns:mc="http://schemas.openxmlformats.org/markup-compatibility/2006">
          <mc:Choice Requires="x14">
            <control shapeId="2529294" r:id="rId13" name="Group Box 14">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529295" r:id="rId14" name="Option Button 15">
              <controlPr defaultSize="0" autoFill="0" autoLine="0" autoPict="0">
                <anchor moveWithCells="1">
                  <from>
                    <xdr:col>5</xdr:col>
                    <xdr:colOff>533400</xdr:colOff>
                    <xdr:row>31</xdr:row>
                    <xdr:rowOff>68580</xdr:rowOff>
                  </from>
                  <to>
                    <xdr:col>5</xdr:col>
                    <xdr:colOff>830580</xdr:colOff>
                    <xdr:row>31</xdr:row>
                    <xdr:rowOff>297180</xdr:rowOff>
                  </to>
                </anchor>
              </controlPr>
            </control>
          </mc:Choice>
        </mc:AlternateContent>
        <mc:AlternateContent xmlns:mc="http://schemas.openxmlformats.org/markup-compatibility/2006">
          <mc:Choice Requires="x14">
            <control shapeId="2529296" r:id="rId15" name="Option Button 16">
              <controlPr defaultSize="0" autoFill="0" autoLine="0" autoPict="0">
                <anchor moveWithCells="1">
                  <from>
                    <xdr:col>6</xdr:col>
                    <xdr:colOff>495300</xdr:colOff>
                    <xdr:row>31</xdr:row>
                    <xdr:rowOff>76200</xdr:rowOff>
                  </from>
                  <to>
                    <xdr:col>6</xdr:col>
                    <xdr:colOff>792480</xdr:colOff>
                    <xdr:row>31</xdr:row>
                    <xdr:rowOff>297180</xdr:rowOff>
                  </to>
                </anchor>
              </controlPr>
            </control>
          </mc:Choice>
        </mc:AlternateContent>
        <mc:AlternateContent xmlns:mc="http://schemas.openxmlformats.org/markup-compatibility/2006">
          <mc:Choice Requires="x14">
            <control shapeId="2529297" r:id="rId16" name="Option Button 17">
              <controlPr defaultSize="0" autoFill="0" autoLine="0" autoPict="0">
                <anchor moveWithCells="1">
                  <from>
                    <xdr:col>5</xdr:col>
                    <xdr:colOff>533400</xdr:colOff>
                    <xdr:row>33</xdr:row>
                    <xdr:rowOff>7620</xdr:rowOff>
                  </from>
                  <to>
                    <xdr:col>5</xdr:col>
                    <xdr:colOff>830580</xdr:colOff>
                    <xdr:row>33</xdr:row>
                    <xdr:rowOff>220980</xdr:rowOff>
                  </to>
                </anchor>
              </controlPr>
            </control>
          </mc:Choice>
        </mc:AlternateContent>
        <mc:AlternateContent xmlns:mc="http://schemas.openxmlformats.org/markup-compatibility/2006">
          <mc:Choice Requires="x14">
            <control shapeId="2529298" r:id="rId17" name="Option Button 18">
              <controlPr defaultSize="0" autoFill="0" autoLine="0" autoPict="0">
                <anchor moveWithCells="1">
                  <from>
                    <xdr:col>6</xdr:col>
                    <xdr:colOff>495300</xdr:colOff>
                    <xdr:row>33</xdr:row>
                    <xdr:rowOff>7620</xdr:rowOff>
                  </from>
                  <to>
                    <xdr:col>6</xdr:col>
                    <xdr:colOff>792480</xdr:colOff>
                    <xdr:row>33</xdr:row>
                    <xdr:rowOff>220980</xdr:rowOff>
                  </to>
                </anchor>
              </controlPr>
            </control>
          </mc:Choice>
        </mc:AlternateContent>
        <mc:AlternateContent xmlns:mc="http://schemas.openxmlformats.org/markup-compatibility/2006">
          <mc:Choice Requires="x14">
            <control shapeId="3347639" r:id="rId18" name="Group Box 1207">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347640" r:id="rId19" name="Option Button 1208">
              <controlPr defaultSize="0" autoFill="0" autoLine="0" autoPict="0">
                <anchor moveWithCells="1">
                  <from>
                    <xdr:col>5</xdr:col>
                    <xdr:colOff>533400</xdr:colOff>
                    <xdr:row>46</xdr:row>
                    <xdr:rowOff>7620</xdr:rowOff>
                  </from>
                  <to>
                    <xdr:col>5</xdr:col>
                    <xdr:colOff>830580</xdr:colOff>
                    <xdr:row>46</xdr:row>
                    <xdr:rowOff>228600</xdr:rowOff>
                  </to>
                </anchor>
              </controlPr>
            </control>
          </mc:Choice>
        </mc:AlternateContent>
        <mc:AlternateContent xmlns:mc="http://schemas.openxmlformats.org/markup-compatibility/2006">
          <mc:Choice Requires="x14">
            <control shapeId="3347641" r:id="rId20" name="Option Button 1209">
              <controlPr defaultSize="0" autoFill="0" autoLine="0" autoPict="0">
                <anchor moveWithCells="1">
                  <from>
                    <xdr:col>6</xdr:col>
                    <xdr:colOff>464820</xdr:colOff>
                    <xdr:row>46</xdr:row>
                    <xdr:rowOff>7620</xdr:rowOff>
                  </from>
                  <to>
                    <xdr:col>6</xdr:col>
                    <xdr:colOff>754380</xdr:colOff>
                    <xdr:row>46</xdr:row>
                    <xdr:rowOff>259080</xdr:rowOff>
                  </to>
                </anchor>
              </controlPr>
            </control>
          </mc:Choice>
        </mc:AlternateContent>
        <mc:AlternateContent xmlns:mc="http://schemas.openxmlformats.org/markup-compatibility/2006">
          <mc:Choice Requires="x14">
            <control shapeId="3347642" r:id="rId21" name="Group Box 1210">
              <controlPr defaultSize="0" autoFill="0" autoPict="0">
                <anchor moveWithCells="1">
                  <from>
                    <xdr:col>5</xdr:col>
                    <xdr:colOff>0</xdr:colOff>
                    <xdr:row>48</xdr:row>
                    <xdr:rowOff>0</xdr:rowOff>
                  </from>
                  <to>
                    <xdr:col>6</xdr:col>
                    <xdr:colOff>1135380</xdr:colOff>
                    <xdr:row>49</xdr:row>
                    <xdr:rowOff>0</xdr:rowOff>
                  </to>
                </anchor>
              </controlPr>
            </control>
          </mc:Choice>
        </mc:AlternateContent>
        <mc:AlternateContent xmlns:mc="http://schemas.openxmlformats.org/markup-compatibility/2006">
          <mc:Choice Requires="x14">
            <control shapeId="3347643" r:id="rId22" name="Option Button 1211">
              <controlPr defaultSize="0" autoFill="0" autoLine="0" autoPict="0">
                <anchor moveWithCells="1">
                  <from>
                    <xdr:col>5</xdr:col>
                    <xdr:colOff>541020</xdr:colOff>
                    <xdr:row>48</xdr:row>
                    <xdr:rowOff>144780</xdr:rowOff>
                  </from>
                  <to>
                    <xdr:col>5</xdr:col>
                    <xdr:colOff>830580</xdr:colOff>
                    <xdr:row>48</xdr:row>
                    <xdr:rowOff>373380</xdr:rowOff>
                  </to>
                </anchor>
              </controlPr>
            </control>
          </mc:Choice>
        </mc:AlternateContent>
        <mc:AlternateContent xmlns:mc="http://schemas.openxmlformats.org/markup-compatibility/2006">
          <mc:Choice Requires="x14">
            <control shapeId="3347644" r:id="rId23" name="Option Button 1212">
              <controlPr defaultSize="0" autoFill="0" autoLine="0" autoPict="0">
                <anchor moveWithCells="1">
                  <from>
                    <xdr:col>6</xdr:col>
                    <xdr:colOff>464820</xdr:colOff>
                    <xdr:row>48</xdr:row>
                    <xdr:rowOff>144780</xdr:rowOff>
                  </from>
                  <to>
                    <xdr:col>6</xdr:col>
                    <xdr:colOff>754380</xdr:colOff>
                    <xdr:row>48</xdr:row>
                    <xdr:rowOff>411480</xdr:rowOff>
                  </to>
                </anchor>
              </controlPr>
            </control>
          </mc:Choice>
        </mc:AlternateContent>
        <mc:AlternateContent xmlns:mc="http://schemas.openxmlformats.org/markup-compatibility/2006">
          <mc:Choice Requires="x14">
            <control shapeId="3347645" r:id="rId24" name="Group Box 1213">
              <controlPr defaultSize="0" autoFill="0" autoPict="0">
                <anchor moveWithCells="1">
                  <from>
                    <xdr:col>5</xdr:col>
                    <xdr:colOff>0</xdr:colOff>
                    <xdr:row>51</xdr:row>
                    <xdr:rowOff>0</xdr:rowOff>
                  </from>
                  <to>
                    <xdr:col>7</xdr:col>
                    <xdr:colOff>7620</xdr:colOff>
                    <xdr:row>52</xdr:row>
                    <xdr:rowOff>0</xdr:rowOff>
                  </to>
                </anchor>
              </controlPr>
            </control>
          </mc:Choice>
        </mc:AlternateContent>
        <mc:AlternateContent xmlns:mc="http://schemas.openxmlformats.org/markup-compatibility/2006">
          <mc:Choice Requires="x14">
            <control shapeId="3347646" r:id="rId25" name="Option Button 1214">
              <controlPr defaultSize="0" autoFill="0" autoLine="0" autoPict="0">
                <anchor moveWithCells="1">
                  <from>
                    <xdr:col>5</xdr:col>
                    <xdr:colOff>533400</xdr:colOff>
                    <xdr:row>51</xdr:row>
                    <xdr:rowOff>30480</xdr:rowOff>
                  </from>
                  <to>
                    <xdr:col>5</xdr:col>
                    <xdr:colOff>830580</xdr:colOff>
                    <xdr:row>51</xdr:row>
                    <xdr:rowOff>259080</xdr:rowOff>
                  </to>
                </anchor>
              </controlPr>
            </control>
          </mc:Choice>
        </mc:AlternateContent>
        <mc:AlternateContent xmlns:mc="http://schemas.openxmlformats.org/markup-compatibility/2006">
          <mc:Choice Requires="x14">
            <control shapeId="3347647" r:id="rId26" name="Option Button 1215">
              <controlPr defaultSize="0" autoFill="0" autoLine="0" autoPict="0">
                <anchor moveWithCells="1">
                  <from>
                    <xdr:col>6</xdr:col>
                    <xdr:colOff>464820</xdr:colOff>
                    <xdr:row>51</xdr:row>
                    <xdr:rowOff>30480</xdr:rowOff>
                  </from>
                  <to>
                    <xdr:col>6</xdr:col>
                    <xdr:colOff>754380</xdr:colOff>
                    <xdr:row>51</xdr:row>
                    <xdr:rowOff>297180</xdr:rowOff>
                  </to>
                </anchor>
              </controlPr>
            </control>
          </mc:Choice>
        </mc:AlternateContent>
        <mc:AlternateContent xmlns:mc="http://schemas.openxmlformats.org/markup-compatibility/2006">
          <mc:Choice Requires="x14">
            <control shapeId="3348059" r:id="rId27" name="Group Box 1627">
              <controlPr defaultSize="0" autoFill="0" autoPict="0">
                <anchor moveWithCells="1">
                  <from>
                    <xdr:col>5</xdr:col>
                    <xdr:colOff>0</xdr:colOff>
                    <xdr:row>161</xdr:row>
                    <xdr:rowOff>7620</xdr:rowOff>
                  </from>
                  <to>
                    <xdr:col>7</xdr:col>
                    <xdr:colOff>0</xdr:colOff>
                    <xdr:row>162</xdr:row>
                    <xdr:rowOff>7620</xdr:rowOff>
                  </to>
                </anchor>
              </controlPr>
            </control>
          </mc:Choice>
        </mc:AlternateContent>
        <mc:AlternateContent xmlns:mc="http://schemas.openxmlformats.org/markup-compatibility/2006">
          <mc:Choice Requires="x14">
            <control shapeId="3348060" r:id="rId28" name="Option Button 1628">
              <controlPr defaultSize="0" autoFill="0" autoLine="0" autoPict="0">
                <anchor moveWithCells="1">
                  <from>
                    <xdr:col>5</xdr:col>
                    <xdr:colOff>502920</xdr:colOff>
                    <xdr:row>161</xdr:row>
                    <xdr:rowOff>7620</xdr:rowOff>
                  </from>
                  <to>
                    <xdr:col>5</xdr:col>
                    <xdr:colOff>731520</xdr:colOff>
                    <xdr:row>161</xdr:row>
                    <xdr:rowOff>220980</xdr:rowOff>
                  </to>
                </anchor>
              </controlPr>
            </control>
          </mc:Choice>
        </mc:AlternateContent>
        <mc:AlternateContent xmlns:mc="http://schemas.openxmlformats.org/markup-compatibility/2006">
          <mc:Choice Requires="x14">
            <control shapeId="3348061" r:id="rId29" name="Option Button 1629">
              <controlPr defaultSize="0" autoFill="0" autoLine="0" autoPict="0">
                <anchor moveWithCells="1">
                  <from>
                    <xdr:col>6</xdr:col>
                    <xdr:colOff>464820</xdr:colOff>
                    <xdr:row>161</xdr:row>
                    <xdr:rowOff>7620</xdr:rowOff>
                  </from>
                  <to>
                    <xdr:col>6</xdr:col>
                    <xdr:colOff>716280</xdr:colOff>
                    <xdr:row>162</xdr:row>
                    <xdr:rowOff>0</xdr:rowOff>
                  </to>
                </anchor>
              </controlPr>
            </control>
          </mc:Choice>
        </mc:AlternateContent>
        <mc:AlternateContent xmlns:mc="http://schemas.openxmlformats.org/markup-compatibility/2006">
          <mc:Choice Requires="x14">
            <control shapeId="3348062" r:id="rId30" name="Group Box 1630">
              <controlPr defaultSize="0" autoFill="0" autoPict="0">
                <anchor moveWithCells="1">
                  <from>
                    <xdr:col>5</xdr:col>
                    <xdr:colOff>0</xdr:colOff>
                    <xdr:row>162</xdr:row>
                    <xdr:rowOff>0</xdr:rowOff>
                  </from>
                  <to>
                    <xdr:col>6</xdr:col>
                    <xdr:colOff>1143000</xdr:colOff>
                    <xdr:row>163</xdr:row>
                    <xdr:rowOff>7620</xdr:rowOff>
                  </to>
                </anchor>
              </controlPr>
            </control>
          </mc:Choice>
        </mc:AlternateContent>
        <mc:AlternateContent xmlns:mc="http://schemas.openxmlformats.org/markup-compatibility/2006">
          <mc:Choice Requires="x14">
            <control shapeId="3348063" r:id="rId31" name="Option Button 1631">
              <controlPr defaultSize="0" autoFill="0" autoLine="0" autoPict="0">
                <anchor moveWithCells="1">
                  <from>
                    <xdr:col>5</xdr:col>
                    <xdr:colOff>502920</xdr:colOff>
                    <xdr:row>162</xdr:row>
                    <xdr:rowOff>7620</xdr:rowOff>
                  </from>
                  <to>
                    <xdr:col>5</xdr:col>
                    <xdr:colOff>731520</xdr:colOff>
                    <xdr:row>162</xdr:row>
                    <xdr:rowOff>220980</xdr:rowOff>
                  </to>
                </anchor>
              </controlPr>
            </control>
          </mc:Choice>
        </mc:AlternateContent>
        <mc:AlternateContent xmlns:mc="http://schemas.openxmlformats.org/markup-compatibility/2006">
          <mc:Choice Requires="x14">
            <control shapeId="3348064" r:id="rId32" name="Option Button 1632">
              <controlPr defaultSize="0" autoFill="0" autoLine="0" autoPict="0">
                <anchor moveWithCells="1">
                  <from>
                    <xdr:col>6</xdr:col>
                    <xdr:colOff>464820</xdr:colOff>
                    <xdr:row>162</xdr:row>
                    <xdr:rowOff>7620</xdr:rowOff>
                  </from>
                  <to>
                    <xdr:col>6</xdr:col>
                    <xdr:colOff>716280</xdr:colOff>
                    <xdr:row>163</xdr:row>
                    <xdr:rowOff>0</xdr:rowOff>
                  </to>
                </anchor>
              </controlPr>
            </control>
          </mc:Choice>
        </mc:AlternateContent>
        <mc:AlternateContent xmlns:mc="http://schemas.openxmlformats.org/markup-compatibility/2006">
          <mc:Choice Requires="x14">
            <control shapeId="3348065" r:id="rId33" name="Group Box 1633">
              <controlPr defaultSize="0" autoFill="0" autoPict="0">
                <anchor moveWithCells="1">
                  <from>
                    <xdr:col>5</xdr:col>
                    <xdr:colOff>0</xdr:colOff>
                    <xdr:row>163</xdr:row>
                    <xdr:rowOff>0</xdr:rowOff>
                  </from>
                  <to>
                    <xdr:col>6</xdr:col>
                    <xdr:colOff>1143000</xdr:colOff>
                    <xdr:row>164</xdr:row>
                    <xdr:rowOff>7620</xdr:rowOff>
                  </to>
                </anchor>
              </controlPr>
            </control>
          </mc:Choice>
        </mc:AlternateContent>
        <mc:AlternateContent xmlns:mc="http://schemas.openxmlformats.org/markup-compatibility/2006">
          <mc:Choice Requires="x14">
            <control shapeId="3348066" r:id="rId34" name="Option Button 1634">
              <controlPr defaultSize="0" autoFill="0" autoLine="0" autoPict="0">
                <anchor moveWithCells="1">
                  <from>
                    <xdr:col>5</xdr:col>
                    <xdr:colOff>502920</xdr:colOff>
                    <xdr:row>163</xdr:row>
                    <xdr:rowOff>7620</xdr:rowOff>
                  </from>
                  <to>
                    <xdr:col>5</xdr:col>
                    <xdr:colOff>731520</xdr:colOff>
                    <xdr:row>163</xdr:row>
                    <xdr:rowOff>220980</xdr:rowOff>
                  </to>
                </anchor>
              </controlPr>
            </control>
          </mc:Choice>
        </mc:AlternateContent>
        <mc:AlternateContent xmlns:mc="http://schemas.openxmlformats.org/markup-compatibility/2006">
          <mc:Choice Requires="x14">
            <control shapeId="3348067" r:id="rId35" name="Option Button 1635">
              <controlPr defaultSize="0" autoFill="0" autoLine="0" autoPict="0">
                <anchor moveWithCells="1">
                  <from>
                    <xdr:col>6</xdr:col>
                    <xdr:colOff>464820</xdr:colOff>
                    <xdr:row>163</xdr:row>
                    <xdr:rowOff>7620</xdr:rowOff>
                  </from>
                  <to>
                    <xdr:col>6</xdr:col>
                    <xdr:colOff>716280</xdr:colOff>
                    <xdr:row>164</xdr:row>
                    <xdr:rowOff>0</xdr:rowOff>
                  </to>
                </anchor>
              </controlPr>
            </control>
          </mc:Choice>
        </mc:AlternateContent>
        <mc:AlternateContent xmlns:mc="http://schemas.openxmlformats.org/markup-compatibility/2006">
          <mc:Choice Requires="x14">
            <control shapeId="3348068" r:id="rId36" name="Group Box 1636">
              <controlPr defaultSize="0" autoFill="0" autoPict="0">
                <anchor moveWithCells="1">
                  <from>
                    <xdr:col>5</xdr:col>
                    <xdr:colOff>0</xdr:colOff>
                    <xdr:row>164</xdr:row>
                    <xdr:rowOff>0</xdr:rowOff>
                  </from>
                  <to>
                    <xdr:col>6</xdr:col>
                    <xdr:colOff>1143000</xdr:colOff>
                    <xdr:row>165</xdr:row>
                    <xdr:rowOff>7620</xdr:rowOff>
                  </to>
                </anchor>
              </controlPr>
            </control>
          </mc:Choice>
        </mc:AlternateContent>
        <mc:AlternateContent xmlns:mc="http://schemas.openxmlformats.org/markup-compatibility/2006">
          <mc:Choice Requires="x14">
            <control shapeId="3348069" r:id="rId37" name="Option Button 1637">
              <controlPr defaultSize="0" autoFill="0" autoLine="0" autoPict="0">
                <anchor moveWithCells="1">
                  <from>
                    <xdr:col>5</xdr:col>
                    <xdr:colOff>502920</xdr:colOff>
                    <xdr:row>164</xdr:row>
                    <xdr:rowOff>7620</xdr:rowOff>
                  </from>
                  <to>
                    <xdr:col>5</xdr:col>
                    <xdr:colOff>731520</xdr:colOff>
                    <xdr:row>164</xdr:row>
                    <xdr:rowOff>220980</xdr:rowOff>
                  </to>
                </anchor>
              </controlPr>
            </control>
          </mc:Choice>
        </mc:AlternateContent>
        <mc:AlternateContent xmlns:mc="http://schemas.openxmlformats.org/markup-compatibility/2006">
          <mc:Choice Requires="x14">
            <control shapeId="3348070" r:id="rId38" name="Option Button 1638">
              <controlPr defaultSize="0" autoFill="0" autoLine="0" autoPict="0">
                <anchor moveWithCells="1">
                  <from>
                    <xdr:col>6</xdr:col>
                    <xdr:colOff>464820</xdr:colOff>
                    <xdr:row>164</xdr:row>
                    <xdr:rowOff>7620</xdr:rowOff>
                  </from>
                  <to>
                    <xdr:col>6</xdr:col>
                    <xdr:colOff>716280</xdr:colOff>
                    <xdr:row>165</xdr:row>
                    <xdr:rowOff>0</xdr:rowOff>
                  </to>
                </anchor>
              </controlPr>
            </control>
          </mc:Choice>
        </mc:AlternateContent>
        <mc:AlternateContent xmlns:mc="http://schemas.openxmlformats.org/markup-compatibility/2006">
          <mc:Choice Requires="x14">
            <control shapeId="3348071" r:id="rId39" name="Group Box 1639">
              <controlPr defaultSize="0" autoFill="0" autoPict="0">
                <anchor moveWithCells="1">
                  <from>
                    <xdr:col>5</xdr:col>
                    <xdr:colOff>0</xdr:colOff>
                    <xdr:row>165</xdr:row>
                    <xdr:rowOff>0</xdr:rowOff>
                  </from>
                  <to>
                    <xdr:col>6</xdr:col>
                    <xdr:colOff>1143000</xdr:colOff>
                    <xdr:row>166</xdr:row>
                    <xdr:rowOff>0</xdr:rowOff>
                  </to>
                </anchor>
              </controlPr>
            </control>
          </mc:Choice>
        </mc:AlternateContent>
        <mc:AlternateContent xmlns:mc="http://schemas.openxmlformats.org/markup-compatibility/2006">
          <mc:Choice Requires="x14">
            <control shapeId="3348072" r:id="rId40" name="Option Button 1640">
              <controlPr defaultSize="0" autoFill="0" autoLine="0" autoPict="0">
                <anchor moveWithCells="1">
                  <from>
                    <xdr:col>5</xdr:col>
                    <xdr:colOff>502920</xdr:colOff>
                    <xdr:row>165</xdr:row>
                    <xdr:rowOff>7620</xdr:rowOff>
                  </from>
                  <to>
                    <xdr:col>5</xdr:col>
                    <xdr:colOff>731520</xdr:colOff>
                    <xdr:row>165</xdr:row>
                    <xdr:rowOff>220980</xdr:rowOff>
                  </to>
                </anchor>
              </controlPr>
            </control>
          </mc:Choice>
        </mc:AlternateContent>
        <mc:AlternateContent xmlns:mc="http://schemas.openxmlformats.org/markup-compatibility/2006">
          <mc:Choice Requires="x14">
            <control shapeId="3348073" r:id="rId41" name="Option Button 1641">
              <controlPr defaultSize="0" autoFill="0" autoLine="0" autoPict="0">
                <anchor moveWithCells="1">
                  <from>
                    <xdr:col>6</xdr:col>
                    <xdr:colOff>464820</xdr:colOff>
                    <xdr:row>165</xdr:row>
                    <xdr:rowOff>7620</xdr:rowOff>
                  </from>
                  <to>
                    <xdr:col>6</xdr:col>
                    <xdr:colOff>716280</xdr:colOff>
                    <xdr:row>165</xdr:row>
                    <xdr:rowOff>266700</xdr:rowOff>
                  </to>
                </anchor>
              </controlPr>
            </control>
          </mc:Choice>
        </mc:AlternateContent>
        <mc:AlternateContent xmlns:mc="http://schemas.openxmlformats.org/markup-compatibility/2006">
          <mc:Choice Requires="x14">
            <control shapeId="4342989" r:id="rId42" name="Group Box 2253">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342990" r:id="rId43" name="Option Button 2254">
              <controlPr defaultSize="0" autoFill="0" autoLine="0" autoPict="0">
                <anchor moveWithCells="1">
                  <from>
                    <xdr:col>5</xdr:col>
                    <xdr:colOff>571500</xdr:colOff>
                    <xdr:row>171</xdr:row>
                    <xdr:rowOff>106680</xdr:rowOff>
                  </from>
                  <to>
                    <xdr:col>5</xdr:col>
                    <xdr:colOff>754380</xdr:colOff>
                    <xdr:row>171</xdr:row>
                    <xdr:rowOff>335280</xdr:rowOff>
                  </to>
                </anchor>
              </controlPr>
            </control>
          </mc:Choice>
        </mc:AlternateContent>
        <mc:AlternateContent xmlns:mc="http://schemas.openxmlformats.org/markup-compatibility/2006">
          <mc:Choice Requires="x14">
            <control shapeId="4342991" r:id="rId44" name="Option Button 2255">
              <controlPr defaultSize="0" autoFill="0" autoLine="0" autoPict="0">
                <anchor moveWithCells="1">
                  <from>
                    <xdr:col>6</xdr:col>
                    <xdr:colOff>464820</xdr:colOff>
                    <xdr:row>171</xdr:row>
                    <xdr:rowOff>106680</xdr:rowOff>
                  </from>
                  <to>
                    <xdr:col>6</xdr:col>
                    <xdr:colOff>754380</xdr:colOff>
                    <xdr:row>171</xdr:row>
                    <xdr:rowOff>335280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42">
    <pageSetUpPr fitToPage="1"/>
  </sheetPr>
  <dimension ref="A1:K163"/>
  <sheetViews>
    <sheetView zoomScale="75" zoomScaleNormal="75" workbookViewId="0">
      <selection activeCell="F10" sqref="F10"/>
    </sheetView>
  </sheetViews>
  <sheetFormatPr defaultColWidth="12.7109375" defaultRowHeight="15" x14ac:dyDescent="0.2"/>
  <cols>
    <col min="1" max="1" width="6.7109375" style="539" customWidth="1"/>
    <col min="2" max="2" width="7.7109375" style="540" customWidth="1"/>
    <col min="3" max="3" width="21" style="540" customWidth="1"/>
    <col min="4" max="4" width="56.140625" style="540" customWidth="1"/>
    <col min="5" max="5" width="22.42578125" style="540" customWidth="1"/>
    <col min="6" max="6" width="23.140625" style="540" customWidth="1"/>
    <col min="7" max="7" width="21.42578125" style="540" customWidth="1"/>
    <col min="8" max="8" width="99.42578125" style="692" customWidth="1"/>
    <col min="9" max="9" width="6.42578125" style="508" hidden="1" customWidth="1"/>
    <col min="10" max="10" width="7.28515625" style="505" hidden="1" customWidth="1"/>
    <col min="11" max="11" width="8.7109375" style="505" hidden="1" customWidth="1"/>
    <col min="12" max="14" width="12.7109375" style="505" customWidth="1"/>
    <col min="15" max="16384" width="12.7109375" style="505"/>
  </cols>
  <sheetData>
    <row r="1" spans="1:10" ht="62.25" customHeight="1" x14ac:dyDescent="0.2">
      <c r="H1" s="683" t="s">
        <v>331</v>
      </c>
      <c r="I1" s="475"/>
    </row>
    <row r="2" spans="1:10" ht="26.25" customHeight="1" thickBot="1" x14ac:dyDescent="0.25">
      <c r="A2" s="541"/>
      <c r="B2" s="542"/>
      <c r="C2" s="542"/>
      <c r="D2" s="473" t="str">
        <f>'t1'!A1</f>
        <v>REGIONI ED AUTONOMIE LOCALI - anno 2023</v>
      </c>
      <c r="E2" s="542"/>
      <c r="F2" s="542"/>
      <c r="G2" s="542"/>
      <c r="H2" s="684"/>
      <c r="I2" s="475"/>
    </row>
    <row r="3" spans="1:10" ht="9.6" customHeight="1" x14ac:dyDescent="0.2">
      <c r="F3" s="694"/>
      <c r="G3" s="694"/>
      <c r="H3" s="688"/>
      <c r="I3" s="475"/>
    </row>
    <row r="4" spans="1:10" ht="15" customHeight="1" x14ac:dyDescent="0.2">
      <c r="A4" s="1652" t="s">
        <v>571</v>
      </c>
      <c r="B4" s="1653"/>
      <c r="C4" s="1653"/>
      <c r="F4" s="694"/>
      <c r="G4" s="694"/>
      <c r="H4" s="688"/>
      <c r="I4" s="475"/>
    </row>
    <row r="5" spans="1:10" ht="9.6" customHeight="1" x14ac:dyDescent="0.2">
      <c r="F5" s="694"/>
      <c r="G5" s="694"/>
      <c r="H5" s="688"/>
      <c r="I5" s="475"/>
    </row>
    <row r="6" spans="1:10" ht="15" customHeight="1" x14ac:dyDescent="0.2">
      <c r="F6" s="476" t="s">
        <v>272</v>
      </c>
      <c r="G6" s="476" t="s">
        <v>273</v>
      </c>
      <c r="H6" s="685"/>
      <c r="I6" s="475"/>
    </row>
    <row r="7" spans="1:10" ht="30" customHeight="1" x14ac:dyDescent="0.2">
      <c r="A7" s="539" t="s">
        <v>290</v>
      </c>
      <c r="B7" s="1591" t="s">
        <v>572</v>
      </c>
      <c r="C7" s="1591"/>
      <c r="D7" s="1591"/>
      <c r="E7" s="1592"/>
      <c r="F7" s="451"/>
      <c r="G7" s="451"/>
      <c r="H7" s="769" t="str">
        <f>IF(I7=0,"RISPOSTA OBBLIGATORIA SOLO SE SI E' RISPOSTO SI' ALLA DOMANDA 15 DELLA SI_1A","")</f>
        <v>RISPOSTA OBBLIGATORIA SOLO SE SI E' RISPOSTO SI' ALLA DOMANDA 15 DELLA SI_1A</v>
      </c>
      <c r="I7" s="475">
        <v>0</v>
      </c>
      <c r="J7" s="505" t="str">
        <f>IF(I7=1,"VERO",IF(I7=2,"FALSO",""))</f>
        <v/>
      </c>
    </row>
    <row r="8" spans="1:10" ht="15.6" customHeight="1" x14ac:dyDescent="0.2">
      <c r="A8" s="584"/>
      <c r="B8" s="694"/>
      <c r="C8" s="694"/>
      <c r="D8" s="694"/>
      <c r="E8" s="694"/>
      <c r="F8" s="694"/>
      <c r="G8" s="694"/>
      <c r="H8" s="688"/>
      <c r="I8" s="475"/>
    </row>
    <row r="9" spans="1:10" ht="15" customHeight="1" x14ac:dyDescent="0.2">
      <c r="F9" s="476" t="s">
        <v>573</v>
      </c>
      <c r="H9" s="685"/>
      <c r="I9" s="475"/>
    </row>
    <row r="10" spans="1:10" ht="30" customHeight="1" x14ac:dyDescent="0.2">
      <c r="A10" s="539" t="s">
        <v>291</v>
      </c>
      <c r="C10" s="1615" t="s">
        <v>574</v>
      </c>
      <c r="D10" s="1615"/>
      <c r="E10" s="1654"/>
      <c r="F10" s="478"/>
      <c r="G10" s="1607" t="str">
        <f>IF($I$7=2,IF($F$10=0,"RISPOSTA OBBLIGATORIA"," "),IF(AND(I7=1,F10&gt;0),"LA RISPOSTA DATA IN QUESTA SEZIONE NON VERRA' CONSIDERATA",IF(F10&gt;0,"RISPONDERE NO ALLA DOMANDA 1"," ")))</f>
        <v xml:space="preserve"> </v>
      </c>
      <c r="H10" s="1655"/>
      <c r="I10" s="475"/>
    </row>
    <row r="11" spans="1:10" ht="14.85" customHeight="1" x14ac:dyDescent="0.2">
      <c r="A11" s="584"/>
      <c r="B11" s="694"/>
      <c r="C11" s="694"/>
      <c r="D11" s="694"/>
      <c r="E11" s="694"/>
      <c r="F11" s="694"/>
      <c r="G11" s="694"/>
      <c r="H11" s="688"/>
      <c r="I11" s="475"/>
    </row>
    <row r="12" spans="1:10" ht="30" customHeight="1" x14ac:dyDescent="0.2">
      <c r="C12" s="1615" t="s">
        <v>575</v>
      </c>
      <c r="D12" s="1615"/>
      <c r="E12" s="1654"/>
      <c r="F12" s="476" t="s">
        <v>272</v>
      </c>
      <c r="G12" s="476" t="s">
        <v>273</v>
      </c>
      <c r="H12" s="685"/>
      <c r="I12" s="475"/>
    </row>
    <row r="13" spans="1:10" ht="33" customHeight="1" x14ac:dyDescent="0.2">
      <c r="B13" s="540">
        <v>5</v>
      </c>
      <c r="C13" s="1656" t="s">
        <v>543</v>
      </c>
      <c r="D13" s="1656"/>
      <c r="E13" s="1656"/>
      <c r="F13" s="547"/>
      <c r="G13" s="547"/>
      <c r="H13" s="688" t="str">
        <f>IF($I$7=1,IF(I13=0,"RISPOSTA OBBLIGATORIA"," "),IF(OR($I$7=2,$F$10&gt;0),"LA RISPOSTA DATA IN QUESTA SEZIONE NON VERRA' CONSIDERATA",IF(I13&gt;0,"RISPONDERE ALLA DOMANDA 1"," ")))</f>
        <v xml:space="preserve"> </v>
      </c>
      <c r="I13" s="475">
        <v>0</v>
      </c>
      <c r="J13" s="505" t="str">
        <f>IF(I13=1,"VERO",IF(I13=2,"FALSO",""))</f>
        <v/>
      </c>
    </row>
    <row r="14" spans="1:10" ht="9.6" customHeight="1" x14ac:dyDescent="0.2">
      <c r="C14" s="1656"/>
      <c r="D14" s="1656"/>
      <c r="E14" s="1656"/>
      <c r="H14" s="689"/>
      <c r="I14" s="475"/>
    </row>
    <row r="15" spans="1:10" ht="33" customHeight="1" x14ac:dyDescent="0.2">
      <c r="B15" s="540">
        <v>6</v>
      </c>
      <c r="C15" s="1656" t="s">
        <v>544</v>
      </c>
      <c r="D15" s="1656"/>
      <c r="E15" s="1656"/>
      <c r="F15" s="547"/>
      <c r="G15" s="547"/>
      <c r="H15" s="688" t="str">
        <f>IF($I$7=1,IF(I15=0,"RISPOSTA OBBLIGATORIA"," "),IF(OR($I$7=2,$F$10&gt;0),"LA RISPOSTA DATA IN QUESTA SEZIONE NON VERRA' CONSIDERATA",IF(I15&gt;0,"RISPONDERE ALLA DOMANDA 1"," ")))</f>
        <v xml:space="preserve"> </v>
      </c>
      <c r="I15" s="475">
        <v>0</v>
      </c>
      <c r="J15" s="505" t="str">
        <f>IF(I15=1,"VERO",IF(I15=2,"FALSO",""))</f>
        <v/>
      </c>
    </row>
    <row r="16" spans="1:10" ht="9.6" customHeight="1" x14ac:dyDescent="0.2">
      <c r="C16" s="1656"/>
      <c r="D16" s="1656"/>
      <c r="E16" s="1656"/>
      <c r="H16" s="689"/>
      <c r="I16" s="475"/>
    </row>
    <row r="17" spans="1:10" ht="33" customHeight="1" x14ac:dyDescent="0.2">
      <c r="B17" s="540">
        <v>7</v>
      </c>
      <c r="C17" s="1656" t="s">
        <v>545</v>
      </c>
      <c r="D17" s="1656"/>
      <c r="E17" s="1656"/>
      <c r="F17" s="547"/>
      <c r="G17" s="547"/>
      <c r="H17" s="688" t="str">
        <f>IF($I$7=1,IF(I17=0,"RISPOSTA OBBLIGATORIA"," "),IF(OR($I$7=2,$F$10&gt;0),"LA RISPOSTA DATA IN QUESTA SEZIONE NON VERRA' CONSIDERATA",IF(I17&gt;0,"RISPONDERE ALLA DOMANDA 1"," ")))</f>
        <v xml:space="preserve"> </v>
      </c>
      <c r="I17" s="475">
        <v>0</v>
      </c>
      <c r="J17" s="505" t="str">
        <f>IF(I17=1,"VERO",IF(I17=2,"FALSO",""))</f>
        <v/>
      </c>
    </row>
    <row r="18" spans="1:10" ht="9.6" customHeight="1" x14ac:dyDescent="0.2">
      <c r="C18" s="1656"/>
      <c r="D18" s="1656"/>
      <c r="E18" s="1656"/>
      <c r="H18" s="689"/>
      <c r="I18" s="475"/>
    </row>
    <row r="19" spans="1:10" ht="33" customHeight="1" x14ac:dyDescent="0.2">
      <c r="B19" s="540">
        <v>8</v>
      </c>
      <c r="C19" s="1656" t="s">
        <v>546</v>
      </c>
      <c r="D19" s="1656"/>
      <c r="E19" s="1656"/>
      <c r="F19" s="547"/>
      <c r="G19" s="547"/>
      <c r="H19" s="688" t="str">
        <f>IF($I$7=1,IF(I19=0,"RISPOSTA OBBLIGATORIA"," "),IF(OR($I$7=2,$F$10&gt;0),"LA RISPOSTA DATA IN QUESTA SEZIONE NON VERRA' CONSIDERATA",IF(I19&gt;0,"RISPONDERE ALLA DOMANDA 1"," ")))</f>
        <v xml:space="preserve"> </v>
      </c>
      <c r="I19" s="475">
        <v>0</v>
      </c>
      <c r="J19" s="505" t="str">
        <f>IF(I19=1,"VERO",IF(I19=2,"FALSO",""))</f>
        <v/>
      </c>
    </row>
    <row r="20" spans="1:10" ht="9.6" customHeight="1" x14ac:dyDescent="0.2">
      <c r="A20" s="584"/>
      <c r="B20" s="694"/>
      <c r="C20" s="1656"/>
      <c r="D20" s="1656"/>
      <c r="E20" s="1656"/>
      <c r="F20" s="588"/>
      <c r="G20" s="585"/>
      <c r="H20" s="697"/>
      <c r="I20" s="475"/>
    </row>
    <row r="21" spans="1:10" ht="33" customHeight="1" x14ac:dyDescent="0.2">
      <c r="B21" s="540">
        <v>9</v>
      </c>
      <c r="C21" s="1656" t="s">
        <v>547</v>
      </c>
      <c r="D21" s="1656"/>
      <c r="E21" s="1656"/>
      <c r="F21" s="547"/>
      <c r="G21" s="547"/>
      <c r="H21" s="688" t="str">
        <f>IF($I$7=1,IF(I21=0,"RISPOSTA OBBLIGATORIA"," "),IF(OR($I$7=2,$F$10&gt;0),"LA RISPOSTA DATA IN QUESTA SEZIONE NON VERRA' CONSIDERATA",IF(I21&gt;0,"RISPONDERE ALLA DOMANDA 1"," ")))</f>
        <v xml:space="preserve"> </v>
      </c>
      <c r="I21" s="475">
        <v>0</v>
      </c>
      <c r="J21" s="505" t="str">
        <f>IF(I21=1,"VERO",IF(I21=2,"FALSO",""))</f>
        <v/>
      </c>
    </row>
    <row r="22" spans="1:10" ht="9.6" customHeight="1" x14ac:dyDescent="0.2">
      <c r="C22" s="1656"/>
      <c r="D22" s="1656"/>
      <c r="E22" s="1656"/>
      <c r="H22" s="689"/>
      <c r="I22" s="475"/>
    </row>
    <row r="23" spans="1:10" ht="33" customHeight="1" x14ac:dyDescent="0.2">
      <c r="B23" s="540">
        <v>10</v>
      </c>
      <c r="C23" s="1656" t="s">
        <v>548</v>
      </c>
      <c r="D23" s="1656"/>
      <c r="E23" s="1656"/>
      <c r="F23" s="547"/>
      <c r="G23" s="547"/>
      <c r="H23" s="688" t="str">
        <f>IF($I$7=1,IF(I23=0,"RISPOSTA OBBLIGATORIA"," "),IF(OR($I$7=2,$F$10&gt;0),"LA RISPOSTA DATA IN QUESTA SEZIONE NON VERRA' CONSIDERATA",IF(I23&gt;0,"RISPONDERE ALLA DOMANDA 1"," ")))</f>
        <v xml:space="preserve"> </v>
      </c>
      <c r="I23" s="475">
        <v>0</v>
      </c>
      <c r="J23" s="505" t="str">
        <f>IF(I23=1,"VERO",IF(I23=2,"FALSO",""))</f>
        <v/>
      </c>
    </row>
    <row r="24" spans="1:10" ht="9.6" customHeight="1" x14ac:dyDescent="0.2">
      <c r="C24" s="1656"/>
      <c r="D24" s="1656"/>
      <c r="E24" s="1656"/>
      <c r="H24" s="689"/>
      <c r="I24" s="475"/>
    </row>
    <row r="25" spans="1:10" ht="37.35" customHeight="1" x14ac:dyDescent="0.2">
      <c r="B25" s="540">
        <v>11</v>
      </c>
      <c r="C25" s="1656" t="s">
        <v>549</v>
      </c>
      <c r="D25" s="1656"/>
      <c r="E25" s="1656"/>
      <c r="F25" s="547"/>
      <c r="G25" s="547"/>
      <c r="H25" s="688" t="str">
        <f>IF($I$7=1,IF(I25=0,"RISPOSTA OBBLIGATORIA"," "),IF(OR($I$7=2,$F$10&gt;0),"LA RISPOSTA DATA IN QUESTA SEZIONE NON VERRA' CONSIDERATA",IF(I25&gt;0,"RISPONDERE ALLA DOMANDA 1"," ")))</f>
        <v xml:space="preserve"> </v>
      </c>
      <c r="I25" s="475">
        <v>0</v>
      </c>
      <c r="J25" s="505" t="str">
        <f>IF(I25=1,"VERO",IF(I25=2,"FALSO",""))</f>
        <v/>
      </c>
    </row>
    <row r="26" spans="1:10" ht="9.6" customHeight="1" x14ac:dyDescent="0.2">
      <c r="C26" s="1656"/>
      <c r="D26" s="1656"/>
      <c r="E26" s="1656"/>
      <c r="H26" s="689"/>
      <c r="I26" s="475"/>
    </row>
    <row r="27" spans="1:10" ht="33" customHeight="1" x14ac:dyDescent="0.2">
      <c r="B27" s="540">
        <v>12</v>
      </c>
      <c r="C27" s="1656" t="s">
        <v>550</v>
      </c>
      <c r="D27" s="1656"/>
      <c r="E27" s="1656"/>
      <c r="F27" s="547"/>
      <c r="G27" s="547"/>
      <c r="H27" s="688" t="str">
        <f>IF($I$7=1,IF(I27=0,"RISPOSTA OBBLIGATORIA"," "),IF(OR($I$7=2,$F$10&gt;0),"LA RISPOSTA DATA IN QUESTA SEZIONE NON VERRA' CONSIDERATA",IF(I27&gt;0,"RISPONDERE ALLA DOMANDA 1"," ")))</f>
        <v xml:space="preserve"> </v>
      </c>
      <c r="I27" s="475">
        <v>0</v>
      </c>
      <c r="J27" s="505" t="str">
        <f>IF(I27=1,"VERO",IF(I27=2,"FALSO",""))</f>
        <v/>
      </c>
    </row>
    <row r="28" spans="1:10" ht="9.6" customHeight="1" x14ac:dyDescent="0.2">
      <c r="C28" s="1656"/>
      <c r="D28" s="1656"/>
      <c r="E28" s="1656"/>
      <c r="H28" s="689"/>
      <c r="I28" s="475"/>
    </row>
    <row r="29" spans="1:10" ht="33" customHeight="1" x14ac:dyDescent="0.2">
      <c r="B29" s="540">
        <v>13</v>
      </c>
      <c r="C29" s="1656" t="s">
        <v>551</v>
      </c>
      <c r="D29" s="1656"/>
      <c r="E29" s="1656"/>
      <c r="F29" s="547"/>
      <c r="G29" s="547"/>
      <c r="H29" s="688" t="str">
        <f>IF($I$7=1,IF(I29=0,"RISPOSTA OBBLIGATORIA"," "),IF(OR($I$7=2,$F$10&gt;0),"LA RISPOSTA DATA IN QUESTA SEZIONE NON VERRA' CONSIDERATA",IF(I29&gt;0,"RISPONDERE ALLA DOMANDA 1"," ")))</f>
        <v xml:space="preserve"> </v>
      </c>
      <c r="I29" s="475">
        <v>0</v>
      </c>
      <c r="J29" s="505" t="str">
        <f>IF(I29=1,"VERO",IF(I29=2,"FALSO",""))</f>
        <v/>
      </c>
    </row>
    <row r="30" spans="1:10" ht="9.6" customHeight="1" x14ac:dyDescent="0.2">
      <c r="C30" s="1656"/>
      <c r="D30" s="1656"/>
      <c r="E30" s="1656"/>
      <c r="H30" s="689"/>
      <c r="I30" s="475"/>
    </row>
    <row r="31" spans="1:10" ht="38.85" customHeight="1" x14ac:dyDescent="0.2">
      <c r="B31" s="540">
        <v>14</v>
      </c>
      <c r="C31" s="1656" t="s">
        <v>576</v>
      </c>
      <c r="D31" s="1656"/>
      <c r="E31" s="1656"/>
      <c r="F31" s="547"/>
      <c r="G31" s="547"/>
      <c r="H31" s="688" t="str">
        <f>IF($I$7=1,IF(I31=0,"RISPOSTA OBBLIGATORIA"," "),IF(OR($I$7=2,$F$10&gt;0),"LA RISPOSTA DATA IN QUESTA SEZIONE NON VERRA' CONSIDERATA",IF(I31&gt;0,"RISPONDERE ALLA DOMANDA 1"," ")))</f>
        <v xml:space="preserve"> </v>
      </c>
      <c r="I31" s="475">
        <v>0</v>
      </c>
      <c r="J31" s="505" t="str">
        <f>IF(I31=1,"VERO",IF(I31=2,"FALSO",""))</f>
        <v/>
      </c>
    </row>
    <row r="32" spans="1:10" ht="9.6" customHeight="1" x14ac:dyDescent="0.2">
      <c r="C32" s="1656"/>
      <c r="D32" s="1656"/>
      <c r="E32" s="1656"/>
      <c r="H32" s="689"/>
      <c r="I32" s="475"/>
    </row>
    <row r="33" spans="1:10" ht="33" customHeight="1" x14ac:dyDescent="0.2">
      <c r="B33" s="540">
        <v>15</v>
      </c>
      <c r="C33" s="1656" t="s">
        <v>362</v>
      </c>
      <c r="D33" s="1656"/>
      <c r="E33" s="1656"/>
      <c r="F33" s="698"/>
      <c r="G33" s="698"/>
      <c r="H33" s="688" t="str">
        <f>IF($I$7=1,IF(I33=0,"RISPOSTA OBBLIGATORIA"," "),IF(OR($I$7=2,$F$10&gt;0),"LA RISPOSTA DATA IN QUESTA SEZIONE NON VERRA' CONSIDERATA",IF(I33&gt;0,"RISPONDERE ALLA DOMANDA 1"," ")))</f>
        <v xml:space="preserve"> </v>
      </c>
      <c r="I33" s="475">
        <v>0</v>
      </c>
      <c r="J33" s="505" t="str">
        <f>IF(I33=1,"VERO",IF(I33=2,"FALSO",""))</f>
        <v/>
      </c>
    </row>
    <row r="34" spans="1:10" ht="9.6" customHeight="1" thickBot="1" x14ac:dyDescent="0.25">
      <c r="A34" s="541"/>
      <c r="B34" s="542"/>
      <c r="C34" s="1657"/>
      <c r="D34" s="1657"/>
      <c r="E34" s="1657"/>
      <c r="F34" s="542"/>
      <c r="G34" s="542"/>
      <c r="H34" s="699"/>
      <c r="I34" s="475"/>
    </row>
    <row r="35" spans="1:10" ht="9.6" customHeight="1" x14ac:dyDescent="0.2">
      <c r="C35" s="1656"/>
      <c r="D35" s="1656"/>
      <c r="E35" s="1656"/>
      <c r="H35" s="689"/>
      <c r="I35" s="475"/>
    </row>
    <row r="36" spans="1:10" ht="15" customHeight="1" x14ac:dyDescent="0.2">
      <c r="A36" s="1652" t="s">
        <v>577</v>
      </c>
      <c r="B36" s="1658"/>
      <c r="C36" s="1658"/>
      <c r="D36" s="695"/>
      <c r="E36" s="695"/>
      <c r="H36" s="689"/>
      <c r="I36" s="475"/>
    </row>
    <row r="37" spans="1:10" ht="9.6" customHeight="1" x14ac:dyDescent="0.2">
      <c r="C37" s="695"/>
      <c r="D37" s="695"/>
      <c r="E37" s="695"/>
      <c r="H37" s="689"/>
      <c r="I37" s="475"/>
    </row>
    <row r="38" spans="1:10" ht="15" customHeight="1" x14ac:dyDescent="0.2">
      <c r="F38" s="476" t="s">
        <v>272</v>
      </c>
      <c r="G38" s="476" t="s">
        <v>273</v>
      </c>
      <c r="H38" s="685"/>
      <c r="I38" s="475"/>
    </row>
    <row r="39" spans="1:10" ht="30" customHeight="1" x14ac:dyDescent="0.2">
      <c r="A39" s="539" t="s">
        <v>332</v>
      </c>
      <c r="B39" s="1591" t="s">
        <v>572</v>
      </c>
      <c r="C39" s="1591"/>
      <c r="D39" s="1591"/>
      <c r="E39" s="1592"/>
      <c r="F39" s="451"/>
      <c r="G39" s="451"/>
      <c r="H39" s="596"/>
      <c r="I39" s="475">
        <v>0</v>
      </c>
      <c r="J39" s="505" t="str">
        <f>IF(I39=1,"VERO",IF(I39=2,"FALSO",""))</f>
        <v/>
      </c>
    </row>
    <row r="40" spans="1:10" ht="15.6" customHeight="1" x14ac:dyDescent="0.2">
      <c r="A40" s="584"/>
      <c r="B40" s="694"/>
      <c r="C40" s="694"/>
      <c r="D40" s="694"/>
      <c r="E40" s="694"/>
      <c r="F40" s="694"/>
      <c r="G40" s="694"/>
      <c r="H40" s="688"/>
      <c r="I40" s="475"/>
    </row>
    <row r="41" spans="1:10" ht="15" customHeight="1" x14ac:dyDescent="0.2">
      <c r="F41" s="476" t="s">
        <v>573</v>
      </c>
      <c r="H41" s="685"/>
      <c r="I41" s="475"/>
    </row>
    <row r="42" spans="1:10" ht="30" customHeight="1" x14ac:dyDescent="0.2">
      <c r="A42" s="539" t="s">
        <v>349</v>
      </c>
      <c r="C42" s="1615" t="s">
        <v>574</v>
      </c>
      <c r="D42" s="1615"/>
      <c r="E42" s="1654"/>
      <c r="F42" s="478"/>
      <c r="G42" s="1607" t="str">
        <f>IF($I$39=2,IF($F$42=0,"RISPOSTA OBBLIGATORIA"," "),IF(AND(I39=1,F42&gt;0),"LA RISPOSTA DATA IN QUESTA SEZIONE NON VERRA' CONSIDERATA",IF(F42&gt;0,"RISPONDERE NO ALLA DOMANDA 16"," ")))</f>
        <v xml:space="preserve"> </v>
      </c>
      <c r="H42" s="1655"/>
      <c r="I42" s="475"/>
    </row>
    <row r="43" spans="1:10" ht="14.85" customHeight="1" x14ac:dyDescent="0.2">
      <c r="A43" s="584"/>
      <c r="B43" s="694"/>
      <c r="C43" s="694"/>
      <c r="D43" s="694"/>
      <c r="E43" s="694"/>
      <c r="F43" s="694"/>
      <c r="G43" s="694"/>
      <c r="H43" s="688"/>
      <c r="I43" s="475"/>
    </row>
    <row r="44" spans="1:10" ht="30" customHeight="1" x14ac:dyDescent="0.2">
      <c r="C44" s="1615" t="s">
        <v>575</v>
      </c>
      <c r="D44" s="1615"/>
      <c r="E44" s="1654"/>
      <c r="F44" s="476" t="s">
        <v>272</v>
      </c>
      <c r="G44" s="476" t="s">
        <v>273</v>
      </c>
      <c r="H44" s="685"/>
      <c r="I44" s="475"/>
    </row>
    <row r="45" spans="1:10" ht="33" customHeight="1" x14ac:dyDescent="0.2">
      <c r="B45" s="540">
        <v>20</v>
      </c>
      <c r="C45" s="1656" t="s">
        <v>543</v>
      </c>
      <c r="D45" s="1656"/>
      <c r="E45" s="1656"/>
      <c r="F45" s="547"/>
      <c r="G45" s="547"/>
      <c r="H45" s="688" t="str">
        <f>IF($I$39=1,IF(I45=0,"RISPOSTA OBBLIGATORIA"," "),IF(OR($I$39=2,$F$42&gt;0),"LA RISPOSTA DATA IN QUESTA SEZIONE NON VERRA' CONSIDERATA",IF(I45&gt;0,"RISPONDERE ALLA DOMANDA 16"," ")))</f>
        <v xml:space="preserve"> </v>
      </c>
      <c r="I45" s="475">
        <v>0</v>
      </c>
      <c r="J45" s="505" t="str">
        <f>IF(I45=1,"VERO",IF(I45=2,"FALSO",""))</f>
        <v/>
      </c>
    </row>
    <row r="46" spans="1:10" ht="9.6" customHeight="1" x14ac:dyDescent="0.2">
      <c r="C46" s="1656"/>
      <c r="D46" s="1656"/>
      <c r="E46" s="1656"/>
      <c r="H46" s="689"/>
      <c r="I46" s="475"/>
    </row>
    <row r="47" spans="1:10" ht="33" customHeight="1" x14ac:dyDescent="0.2">
      <c r="B47" s="540">
        <v>21</v>
      </c>
      <c r="C47" s="1656" t="s">
        <v>544</v>
      </c>
      <c r="D47" s="1656"/>
      <c r="E47" s="1656"/>
      <c r="F47" s="547"/>
      <c r="G47" s="547"/>
      <c r="H47" s="688" t="str">
        <f>IF($I$39=1,IF(I47=0,"RISPOSTA OBBLIGATORIA"," "),IF(OR($I$39=2,$F$42&gt;0),"LA RISPOSTA DATA IN QUESTA SEZIONE NON VERRA' CONSIDERATA",IF(I47&gt;0,"RISPONDERE ALLA DOMANDA 16"," ")))</f>
        <v xml:space="preserve"> </v>
      </c>
      <c r="I47" s="475">
        <v>0</v>
      </c>
      <c r="J47" s="505" t="str">
        <f>IF(I47=1,"VERO",IF(I47=2,"FALSO",""))</f>
        <v/>
      </c>
    </row>
    <row r="48" spans="1:10" ht="9.6" customHeight="1" x14ac:dyDescent="0.2">
      <c r="C48" s="1656"/>
      <c r="D48" s="1656"/>
      <c r="E48" s="1656"/>
      <c r="H48" s="689"/>
      <c r="I48" s="475"/>
    </row>
    <row r="49" spans="1:10" ht="33" customHeight="1" x14ac:dyDescent="0.2">
      <c r="B49" s="540">
        <v>22</v>
      </c>
      <c r="C49" s="1656" t="s">
        <v>545</v>
      </c>
      <c r="D49" s="1656"/>
      <c r="E49" s="1656"/>
      <c r="F49" s="547"/>
      <c r="G49" s="547"/>
      <c r="H49" s="688" t="str">
        <f>IF($I$39=1,IF(I49=0,"RISPOSTA OBBLIGATORIA"," "),IF(OR($I$39=2,$F$42&gt;0),"LA RISPOSTA DATA IN QUESTA SEZIONE NON VERRA' CONSIDERATA",IF(I49&gt;0,"RISPONDERE ALLA DOMANDA 16"," ")))</f>
        <v xml:space="preserve"> </v>
      </c>
      <c r="I49" s="475">
        <v>0</v>
      </c>
      <c r="J49" s="505" t="str">
        <f>IF(I49=1,"VERO",IF(I49=2,"FALSO",""))</f>
        <v/>
      </c>
    </row>
    <row r="50" spans="1:10" ht="9.6" customHeight="1" x14ac:dyDescent="0.2">
      <c r="C50" s="1656"/>
      <c r="D50" s="1656"/>
      <c r="E50" s="1656"/>
      <c r="H50" s="689"/>
      <c r="I50" s="475"/>
    </row>
    <row r="51" spans="1:10" ht="33" customHeight="1" x14ac:dyDescent="0.2">
      <c r="B51" s="540">
        <v>23</v>
      </c>
      <c r="C51" s="1656" t="s">
        <v>546</v>
      </c>
      <c r="D51" s="1656"/>
      <c r="E51" s="1656"/>
      <c r="F51" s="547"/>
      <c r="G51" s="547"/>
      <c r="H51" s="688" t="str">
        <f>IF($I$39=1,IF(I51=0,"RISPOSTA OBBLIGATORIA"," "),IF(OR($I$39=2,$F$42&gt;0),"LA RISPOSTA DATA IN QUESTA SEZIONE NON VERRA' CONSIDERATA",IF(I51&gt;0,"RISPONDERE ALLA DOMANDA 16"," ")))</f>
        <v xml:space="preserve"> </v>
      </c>
      <c r="I51" s="475">
        <v>0</v>
      </c>
      <c r="J51" s="505" t="str">
        <f>IF(I51=1,"VERO",IF(I51=2,"FALSO",""))</f>
        <v/>
      </c>
    </row>
    <row r="52" spans="1:10" ht="9.6" customHeight="1" x14ac:dyDescent="0.2">
      <c r="A52" s="584"/>
      <c r="B52" s="694"/>
      <c r="C52" s="1656"/>
      <c r="D52" s="1656"/>
      <c r="E52" s="1656"/>
      <c r="F52" s="588"/>
      <c r="G52" s="585"/>
      <c r="H52" s="697"/>
      <c r="I52" s="475"/>
    </row>
    <row r="53" spans="1:10" ht="33" customHeight="1" x14ac:dyDescent="0.2">
      <c r="B53" s="540">
        <v>24</v>
      </c>
      <c r="C53" s="1656" t="s">
        <v>547</v>
      </c>
      <c r="D53" s="1656"/>
      <c r="E53" s="1656"/>
      <c r="F53" s="547"/>
      <c r="G53" s="547"/>
      <c r="H53" s="688" t="str">
        <f>IF($I$39=1,IF(I53=0,"RISPOSTA OBBLIGATORIA"," "),IF(OR($I$39=2,$F$42&gt;0),"LA RISPOSTA DATA IN QUESTA SEZIONE NON VERRA' CONSIDERATA",IF(I53&gt;0,"RISPONDERE ALLA DOMANDA 16"," ")))</f>
        <v xml:space="preserve"> </v>
      </c>
      <c r="I53" s="475">
        <v>0</v>
      </c>
      <c r="J53" s="505" t="str">
        <f>IF(I53=1,"VERO",IF(I53=2,"FALSO",""))</f>
        <v/>
      </c>
    </row>
    <row r="54" spans="1:10" ht="9.6" customHeight="1" x14ac:dyDescent="0.2">
      <c r="C54" s="1656"/>
      <c r="D54" s="1656"/>
      <c r="E54" s="1656"/>
      <c r="H54" s="689"/>
      <c r="I54" s="475"/>
    </row>
    <row r="55" spans="1:10" ht="33" customHeight="1" x14ac:dyDescent="0.2">
      <c r="B55" s="540">
        <v>25</v>
      </c>
      <c r="C55" s="1656" t="s">
        <v>548</v>
      </c>
      <c r="D55" s="1656"/>
      <c r="E55" s="1656"/>
      <c r="F55" s="547"/>
      <c r="G55" s="547"/>
      <c r="H55" s="688" t="str">
        <f>IF($I$39=1,IF(I55=0,"RISPOSTA OBBLIGATORIA"," "),IF(OR($I$39=2,$F$42&gt;0),"LA RISPOSTA DATA IN QUESTA SEZIONE NON VERRA' CONSIDERATA",IF(I55&gt;0,"RISPONDERE ALLA DOMANDA 16"," ")))</f>
        <v xml:space="preserve"> </v>
      </c>
      <c r="I55" s="475">
        <v>0</v>
      </c>
      <c r="J55" s="505" t="str">
        <f>IF(I55=1,"VERO",IF(I55=2,"FALSO",""))</f>
        <v/>
      </c>
    </row>
    <row r="56" spans="1:10" ht="9.6" customHeight="1" x14ac:dyDescent="0.2">
      <c r="C56" s="1656"/>
      <c r="D56" s="1656"/>
      <c r="E56" s="1656"/>
      <c r="H56" s="689"/>
      <c r="I56" s="475"/>
    </row>
    <row r="57" spans="1:10" ht="37.35" customHeight="1" x14ac:dyDescent="0.2">
      <c r="B57" s="540">
        <v>26</v>
      </c>
      <c r="C57" s="1656" t="s">
        <v>549</v>
      </c>
      <c r="D57" s="1656"/>
      <c r="E57" s="1656"/>
      <c r="F57" s="547"/>
      <c r="G57" s="547"/>
      <c r="H57" s="688" t="str">
        <f>IF($I$39=1,IF(I57=0,"RISPOSTA OBBLIGATORIA"," "),IF(OR($I$39=2,$F$42&gt;0),"LA RISPOSTA DATA IN QUESTA SEZIONE NON VERRA' CONSIDERATA",IF(I57&gt;0,"RISPONDERE ALLA DOMANDA 16"," ")))</f>
        <v xml:space="preserve"> </v>
      </c>
      <c r="I57" s="475">
        <v>0</v>
      </c>
      <c r="J57" s="505" t="str">
        <f>IF(I57=1,"VERO",IF(I57=2,"FALSO",""))</f>
        <v/>
      </c>
    </row>
    <row r="58" spans="1:10" ht="9.6" customHeight="1" x14ac:dyDescent="0.2">
      <c r="C58" s="1656"/>
      <c r="D58" s="1656"/>
      <c r="E58" s="1656"/>
      <c r="H58" s="689"/>
      <c r="I58" s="475"/>
    </row>
    <row r="59" spans="1:10" ht="33" customHeight="1" x14ac:dyDescent="0.2">
      <c r="B59" s="540">
        <v>27</v>
      </c>
      <c r="C59" s="1656" t="s">
        <v>550</v>
      </c>
      <c r="D59" s="1656"/>
      <c r="E59" s="1656"/>
      <c r="F59" s="547"/>
      <c r="G59" s="547"/>
      <c r="H59" s="688" t="str">
        <f>IF($I$39=1,IF(I59=0,"RISPOSTA OBBLIGATORIA"," "),IF(OR($I$39=2,$F$42&gt;0),"LA RISPOSTA DATA IN QUESTA SEZIONE NON VERRA' CONSIDERATA",IF(I59&gt;0,"RISPONDERE ALLA DOMANDA 16"," ")))</f>
        <v xml:space="preserve"> </v>
      </c>
      <c r="I59" s="475">
        <v>0</v>
      </c>
      <c r="J59" s="505" t="str">
        <f>IF(I59=1,"VERO",IF(I59=2,"FALSO",""))</f>
        <v/>
      </c>
    </row>
    <row r="60" spans="1:10" ht="9.6" customHeight="1" x14ac:dyDescent="0.2">
      <c r="C60" s="1656"/>
      <c r="D60" s="1656"/>
      <c r="E60" s="1656"/>
      <c r="H60" s="689"/>
      <c r="I60" s="475"/>
    </row>
    <row r="61" spans="1:10" ht="33" customHeight="1" x14ac:dyDescent="0.2">
      <c r="B61" s="540">
        <v>28</v>
      </c>
      <c r="C61" s="1656" t="s">
        <v>551</v>
      </c>
      <c r="D61" s="1656"/>
      <c r="E61" s="1656"/>
      <c r="F61" s="547"/>
      <c r="G61" s="547"/>
      <c r="H61" s="688" t="str">
        <f>IF($I$39=1,IF(I61=0,"RISPOSTA OBBLIGATORIA"," "),IF(OR($I$39=2,$F$42&gt;0),"LA RISPOSTA DATA IN QUESTA SEZIONE NON VERRA' CONSIDERATA",IF(I61&gt;0,"RISPONDERE ALLA DOMANDA 16"," ")))</f>
        <v xml:space="preserve"> </v>
      </c>
      <c r="I61" s="475">
        <v>0</v>
      </c>
      <c r="J61" s="505" t="str">
        <f>IF(I61=1,"VERO",IF(I61=2,"FALSO",""))</f>
        <v/>
      </c>
    </row>
    <row r="62" spans="1:10" ht="9.6" customHeight="1" x14ac:dyDescent="0.2">
      <c r="C62" s="1656"/>
      <c r="D62" s="1656"/>
      <c r="E62" s="1656"/>
      <c r="H62" s="689"/>
      <c r="I62" s="475"/>
    </row>
    <row r="63" spans="1:10" ht="38.85" customHeight="1" x14ac:dyDescent="0.2">
      <c r="B63" s="540">
        <v>29</v>
      </c>
      <c r="C63" s="1656" t="s">
        <v>576</v>
      </c>
      <c r="D63" s="1656"/>
      <c r="E63" s="1656"/>
      <c r="F63" s="547"/>
      <c r="G63" s="547"/>
      <c r="H63" s="688" t="str">
        <f>IF($I$39=1,IF(I63=0,"RISPOSTA OBBLIGATORIA"," "),IF(OR($I$39=2,$F$42&gt;0),"LA RISPOSTA DATA IN QUESTA SEZIONE NON VERRA' CONSIDERATA",IF(I63&gt;0,"RISPONDERE ALLA DOMANDA 16"," ")))</f>
        <v xml:space="preserve"> </v>
      </c>
      <c r="I63" s="475">
        <v>0</v>
      </c>
      <c r="J63" s="505" t="str">
        <f>IF(I63=1,"VERO",IF(I63=2,"FALSO",""))</f>
        <v/>
      </c>
    </row>
    <row r="64" spans="1:10" ht="9.6" customHeight="1" x14ac:dyDescent="0.2">
      <c r="C64" s="1656"/>
      <c r="D64" s="1656"/>
      <c r="E64" s="1656"/>
      <c r="H64" s="689"/>
      <c r="I64" s="475"/>
    </row>
    <row r="65" spans="1:10" ht="33" customHeight="1" x14ac:dyDescent="0.2">
      <c r="B65" s="540">
        <v>30</v>
      </c>
      <c r="C65" s="1656" t="s">
        <v>362</v>
      </c>
      <c r="D65" s="1656"/>
      <c r="E65" s="1656"/>
      <c r="F65" s="698"/>
      <c r="G65" s="698"/>
      <c r="H65" s="688" t="str">
        <f>IF($I$39=1,IF(I65=0,"RISPOSTA OBBLIGATORIA"," "),IF(OR($I$39=2,$F$42&gt;0),"LA RISPOSTA DATA IN QUESTA SEZIONE NON VERRA' CONSIDERATA",IF(I65&gt;0,"RISPONDERE ALLA DOMANDA 16"," ")))</f>
        <v xml:space="preserve"> </v>
      </c>
      <c r="I65" s="475">
        <v>0</v>
      </c>
      <c r="J65" s="505" t="str">
        <f>IF(I65=1,"VERO",IF(I65=2,"FALSO",""))</f>
        <v/>
      </c>
    </row>
    <row r="66" spans="1:10" ht="9.6" customHeight="1" thickBot="1" x14ac:dyDescent="0.25">
      <c r="A66" s="541"/>
      <c r="B66" s="542"/>
      <c r="C66" s="1657"/>
      <c r="D66" s="1657"/>
      <c r="E66" s="1657"/>
      <c r="F66" s="542"/>
      <c r="G66" s="542"/>
      <c r="H66" s="699"/>
      <c r="I66" s="475"/>
    </row>
    <row r="67" spans="1:10" ht="9.6" customHeight="1" x14ac:dyDescent="0.2">
      <c r="C67" s="1656"/>
      <c r="D67" s="1656"/>
      <c r="E67" s="1656"/>
      <c r="H67" s="689"/>
      <c r="I67" s="475"/>
    </row>
    <row r="68" spans="1:10" ht="15" customHeight="1" x14ac:dyDescent="0.2">
      <c r="A68" s="1652" t="s">
        <v>578</v>
      </c>
      <c r="B68" s="1653"/>
      <c r="C68" s="1653"/>
      <c r="D68" s="695"/>
      <c r="E68" s="695"/>
      <c r="H68" s="689"/>
      <c r="I68" s="475"/>
    </row>
    <row r="69" spans="1:10" ht="9.6" customHeight="1" x14ac:dyDescent="0.2">
      <c r="C69" s="695"/>
      <c r="D69" s="695"/>
      <c r="E69" s="695"/>
      <c r="H69" s="689"/>
      <c r="I69" s="475"/>
    </row>
    <row r="70" spans="1:10" ht="15" customHeight="1" x14ac:dyDescent="0.2">
      <c r="F70" s="476" t="s">
        <v>272</v>
      </c>
      <c r="G70" s="476" t="s">
        <v>273</v>
      </c>
      <c r="H70" s="685"/>
      <c r="I70" s="475"/>
    </row>
    <row r="71" spans="1:10" ht="30" customHeight="1" x14ac:dyDescent="0.2">
      <c r="A71" s="539" t="s">
        <v>579</v>
      </c>
      <c r="B71" s="1591" t="s">
        <v>572</v>
      </c>
      <c r="C71" s="1591"/>
      <c r="D71" s="1591"/>
      <c r="E71" s="1592"/>
      <c r="F71" s="451"/>
      <c r="G71" s="451"/>
      <c r="H71" s="596"/>
      <c r="I71" s="475">
        <v>0</v>
      </c>
      <c r="J71" s="505" t="str">
        <f>IF(I71=1,"VERO",IF(I71=2,"FALSO",""))</f>
        <v/>
      </c>
    </row>
    <row r="72" spans="1:10" ht="15.6" customHeight="1" x14ac:dyDescent="0.2">
      <c r="A72" s="584"/>
      <c r="B72" s="694"/>
      <c r="C72" s="694"/>
      <c r="D72" s="694"/>
      <c r="E72" s="694"/>
      <c r="F72" s="694"/>
      <c r="G72" s="694"/>
      <c r="H72" s="688"/>
      <c r="I72" s="475"/>
    </row>
    <row r="73" spans="1:10" ht="15" customHeight="1" x14ac:dyDescent="0.2">
      <c r="F73" s="476" t="s">
        <v>573</v>
      </c>
      <c r="H73" s="685"/>
      <c r="I73" s="475"/>
    </row>
    <row r="74" spans="1:10" ht="30" customHeight="1" x14ac:dyDescent="0.2">
      <c r="A74" s="539" t="s">
        <v>580</v>
      </c>
      <c r="C74" s="1615" t="s">
        <v>574</v>
      </c>
      <c r="D74" s="1615"/>
      <c r="E74" s="1654"/>
      <c r="F74" s="478"/>
      <c r="G74" s="1607" t="str">
        <f>IF($I$71=2,IF($F$74=0,"RISPOSTA OBBLIGATORIA"," "),IF(AND(I71=1,F74&gt;0),"LA RISPOSTA DATA IN QUESTA SEZIONE NON VERRA' CONSIDERATA",IF(F74&gt;0,"RISPONDERE NO ALLA DOMANDA 31"," ")))</f>
        <v xml:space="preserve"> </v>
      </c>
      <c r="H74" s="1655"/>
      <c r="I74" s="475"/>
    </row>
    <row r="75" spans="1:10" ht="14.85" customHeight="1" x14ac:dyDescent="0.2">
      <c r="A75" s="584"/>
      <c r="B75" s="694"/>
      <c r="C75" s="694"/>
      <c r="D75" s="694"/>
      <c r="E75" s="694"/>
      <c r="F75" s="694"/>
      <c r="G75" s="694"/>
      <c r="H75" s="688"/>
      <c r="I75" s="475"/>
    </row>
    <row r="76" spans="1:10" ht="30" customHeight="1" x14ac:dyDescent="0.2">
      <c r="C76" s="1615" t="s">
        <v>575</v>
      </c>
      <c r="D76" s="1615"/>
      <c r="E76" s="1654"/>
      <c r="F76" s="476" t="s">
        <v>272</v>
      </c>
      <c r="G76" s="476" t="s">
        <v>273</v>
      </c>
      <c r="H76" s="685"/>
      <c r="I76" s="475"/>
    </row>
    <row r="77" spans="1:10" ht="33" customHeight="1" x14ac:dyDescent="0.2">
      <c r="B77" s="540">
        <v>35</v>
      </c>
      <c r="C77" s="1656" t="s">
        <v>543</v>
      </c>
      <c r="D77" s="1656"/>
      <c r="E77" s="1656"/>
      <c r="F77" s="547"/>
      <c r="G77" s="547"/>
      <c r="H77" s="688" t="str">
        <f>IF($I$71=1,IF(I77=0,"RISPOSTA OBBLIGATORIA"," "),IF(OR($I$71=2,$F$74&gt;0),"LA RISPOSTA DATA IN QUESTA SEZIONE NON VERRA' CONSIDERATA",IF(I77&gt;0,"RISPONDERE ALLA DOMANDA 31"," ")))</f>
        <v xml:space="preserve"> </v>
      </c>
      <c r="I77" s="475">
        <v>0</v>
      </c>
      <c r="J77" s="505" t="str">
        <f>IF(I77=1,"VERO",IF(I77=2,"FALSO",""))</f>
        <v/>
      </c>
    </row>
    <row r="78" spans="1:10" ht="9.6" customHeight="1" x14ac:dyDescent="0.2">
      <c r="C78" s="1656"/>
      <c r="D78" s="1656"/>
      <c r="E78" s="1656"/>
      <c r="H78" s="689"/>
      <c r="I78" s="475"/>
    </row>
    <row r="79" spans="1:10" ht="33" customHeight="1" x14ac:dyDescent="0.2">
      <c r="B79" s="540">
        <v>36</v>
      </c>
      <c r="C79" s="1656" t="s">
        <v>544</v>
      </c>
      <c r="D79" s="1656"/>
      <c r="E79" s="1656"/>
      <c r="F79" s="547"/>
      <c r="G79" s="547"/>
      <c r="H79" s="688" t="str">
        <f>IF($I$71=1,IF(I79=0,"RISPOSTA OBBLIGATORIA"," "),IF(OR($I$71=2,$F$74&gt;0),"LA RISPOSTA DATA IN QUESTA SEZIONE NON VERRA' CONSIDERATA",IF(I79&gt;0,"RISPONDERE ALLA DOMANDA 31"," ")))</f>
        <v xml:space="preserve"> </v>
      </c>
      <c r="I79" s="475">
        <v>0</v>
      </c>
      <c r="J79" s="505" t="str">
        <f>IF(I79=1,"VERO",IF(I79=2,"FALSO",""))</f>
        <v/>
      </c>
    </row>
    <row r="80" spans="1:10" ht="9.6" customHeight="1" x14ac:dyDescent="0.2">
      <c r="C80" s="1656"/>
      <c r="D80" s="1656"/>
      <c r="E80" s="1656"/>
      <c r="H80" s="689"/>
      <c r="I80" s="475"/>
    </row>
    <row r="81" spans="1:10" ht="33" customHeight="1" x14ac:dyDescent="0.2">
      <c r="B81" s="540">
        <v>37</v>
      </c>
      <c r="C81" s="1656" t="s">
        <v>545</v>
      </c>
      <c r="D81" s="1656"/>
      <c r="E81" s="1656"/>
      <c r="F81" s="547"/>
      <c r="G81" s="547"/>
      <c r="H81" s="688" t="str">
        <f>IF($I$71=1,IF(I81=0,"RISPOSTA OBBLIGATORIA"," "),IF(OR($I$71=2,$F$74&gt;0),"LA RISPOSTA DATA IN QUESTA SEZIONE NON VERRA' CONSIDERATA",IF(I81&gt;0,"RISPONDERE ALLA DOMANDA 31"," ")))</f>
        <v xml:space="preserve"> </v>
      </c>
      <c r="I81" s="475">
        <v>0</v>
      </c>
      <c r="J81" s="505" t="str">
        <f>IF(I81=1,"VERO",IF(I81=2,"FALSO",""))</f>
        <v/>
      </c>
    </row>
    <row r="82" spans="1:10" ht="9.6" customHeight="1" x14ac:dyDescent="0.2">
      <c r="C82" s="1656"/>
      <c r="D82" s="1656"/>
      <c r="E82" s="1656"/>
      <c r="H82" s="689"/>
      <c r="I82" s="475"/>
    </row>
    <row r="83" spans="1:10" ht="33" customHeight="1" x14ac:dyDescent="0.2">
      <c r="B83" s="540">
        <v>38</v>
      </c>
      <c r="C83" s="1656" t="s">
        <v>546</v>
      </c>
      <c r="D83" s="1656"/>
      <c r="E83" s="1656"/>
      <c r="F83" s="547"/>
      <c r="G83" s="547"/>
      <c r="H83" s="688" t="str">
        <f>IF($I$71=1,IF(I83=0,"RISPOSTA OBBLIGATORIA"," "),IF(OR($I$71=2,$F$74&gt;0),"LA RISPOSTA DATA IN QUESTA SEZIONE NON VERRA' CONSIDERATA",IF(I83&gt;0,"RISPONDERE ALLA DOMANDA 31"," ")))</f>
        <v xml:space="preserve"> </v>
      </c>
      <c r="I83" s="475">
        <v>0</v>
      </c>
      <c r="J83" s="505" t="str">
        <f>IF(I83=1,"VERO",IF(I83=2,"FALSO",""))</f>
        <v/>
      </c>
    </row>
    <row r="84" spans="1:10" ht="9.6" customHeight="1" x14ac:dyDescent="0.2">
      <c r="A84" s="584"/>
      <c r="B84" s="694"/>
      <c r="C84" s="1656"/>
      <c r="D84" s="1656"/>
      <c r="E84" s="1656"/>
      <c r="F84" s="588"/>
      <c r="G84" s="585"/>
      <c r="H84" s="697"/>
      <c r="I84" s="475"/>
    </row>
    <row r="85" spans="1:10" ht="33" customHeight="1" x14ac:dyDescent="0.2">
      <c r="B85" s="540">
        <v>39</v>
      </c>
      <c r="C85" s="1656" t="s">
        <v>547</v>
      </c>
      <c r="D85" s="1656"/>
      <c r="E85" s="1656"/>
      <c r="F85" s="547"/>
      <c r="G85" s="547"/>
      <c r="H85" s="688" t="str">
        <f>IF($I$71=1,IF(I85=0,"RISPOSTA OBBLIGATORIA"," "),IF(OR($I$71=2,$F$74&gt;0),"LA RISPOSTA DATA IN QUESTA SEZIONE NON VERRA' CONSIDERATA",IF(I85&gt;0,"RISPONDERE ALLA DOMANDA 31"," ")))</f>
        <v xml:space="preserve"> </v>
      </c>
      <c r="I85" s="475">
        <v>0</v>
      </c>
      <c r="J85" s="505" t="str">
        <f>IF(I85=1,"VERO",IF(I85=2,"FALSO",""))</f>
        <v/>
      </c>
    </row>
    <row r="86" spans="1:10" ht="9.6" customHeight="1" x14ac:dyDescent="0.2">
      <c r="C86" s="1656"/>
      <c r="D86" s="1656"/>
      <c r="E86" s="1656"/>
      <c r="H86" s="689"/>
      <c r="I86" s="475"/>
    </row>
    <row r="87" spans="1:10" ht="33" customHeight="1" x14ac:dyDescent="0.2">
      <c r="B87" s="540">
        <v>40</v>
      </c>
      <c r="C87" s="1656" t="s">
        <v>548</v>
      </c>
      <c r="D87" s="1656"/>
      <c r="E87" s="1656"/>
      <c r="F87" s="547"/>
      <c r="G87" s="547"/>
      <c r="H87" s="688" t="str">
        <f>IF($I$71=1,IF(I87=0,"RISPOSTA OBBLIGATORIA"," "),IF(OR($I$71=2,$F$74&gt;0),"LA RISPOSTA DATA IN QUESTA SEZIONE NON VERRA' CONSIDERATA",IF(I87&gt;0,"RISPONDERE ALLA DOMANDA 31"," ")))</f>
        <v xml:space="preserve"> </v>
      </c>
      <c r="I87" s="475">
        <v>0</v>
      </c>
      <c r="J87" s="505" t="str">
        <f>IF(I87=1,"VERO",IF(I87=2,"FALSO",""))</f>
        <v/>
      </c>
    </row>
    <row r="88" spans="1:10" ht="9.6" customHeight="1" x14ac:dyDescent="0.2">
      <c r="C88" s="1656"/>
      <c r="D88" s="1656"/>
      <c r="E88" s="1656"/>
      <c r="H88" s="689"/>
      <c r="I88" s="475"/>
    </row>
    <row r="89" spans="1:10" ht="37.35" customHeight="1" x14ac:dyDescent="0.2">
      <c r="B89" s="540">
        <v>41</v>
      </c>
      <c r="C89" s="1656" t="s">
        <v>549</v>
      </c>
      <c r="D89" s="1656"/>
      <c r="E89" s="1656"/>
      <c r="F89" s="547"/>
      <c r="G89" s="547"/>
      <c r="H89" s="688" t="str">
        <f>IF($I$71=1,IF(I89=0,"RISPOSTA OBBLIGATORIA"," "),IF(OR($I$71=2,$F$74&gt;0),"LA RISPOSTA DATA IN QUESTA SEZIONE NON VERRA' CONSIDERATA",IF(I89&gt;0,"RISPONDERE ALLA DOMANDA 31"," ")))</f>
        <v xml:space="preserve"> </v>
      </c>
      <c r="I89" s="475">
        <v>0</v>
      </c>
      <c r="J89" s="505" t="str">
        <f>IF(I89=1,"VERO",IF(I89=2,"FALSO",""))</f>
        <v/>
      </c>
    </row>
    <row r="90" spans="1:10" ht="9.6" customHeight="1" x14ac:dyDescent="0.2">
      <c r="C90" s="1656"/>
      <c r="D90" s="1656"/>
      <c r="E90" s="1656"/>
      <c r="H90" s="689"/>
      <c r="I90" s="475"/>
    </row>
    <row r="91" spans="1:10" ht="33" customHeight="1" x14ac:dyDescent="0.2">
      <c r="B91" s="540">
        <v>42</v>
      </c>
      <c r="C91" s="1656" t="s">
        <v>550</v>
      </c>
      <c r="D91" s="1656"/>
      <c r="E91" s="1656"/>
      <c r="F91" s="547"/>
      <c r="G91" s="547"/>
      <c r="H91" s="688" t="str">
        <f>IF($I$71=1,IF(I91=0,"RISPOSTA OBBLIGATORIA"," "),IF(OR($I$71=2,$F$74&gt;0),"LA RISPOSTA DATA IN QUESTA SEZIONE NON VERRA' CONSIDERATA",IF(I91&gt;0,"RISPONDERE ALLA DOMANDA 31"," ")))</f>
        <v xml:space="preserve"> </v>
      </c>
      <c r="I91" s="475">
        <v>0</v>
      </c>
      <c r="J91" s="505" t="str">
        <f>IF(I91=1,"VERO",IF(I91=2,"FALSO",""))</f>
        <v/>
      </c>
    </row>
    <row r="92" spans="1:10" ht="9.6" customHeight="1" x14ac:dyDescent="0.2">
      <c r="C92" s="1656"/>
      <c r="D92" s="1656"/>
      <c r="E92" s="1656"/>
      <c r="H92" s="689"/>
      <c r="I92" s="475"/>
    </row>
    <row r="93" spans="1:10" ht="33" customHeight="1" x14ac:dyDescent="0.2">
      <c r="B93" s="540">
        <v>43</v>
      </c>
      <c r="C93" s="1656" t="s">
        <v>551</v>
      </c>
      <c r="D93" s="1656"/>
      <c r="E93" s="1656"/>
      <c r="F93" s="547"/>
      <c r="G93" s="547"/>
      <c r="H93" s="688" t="str">
        <f>IF($I$71=1,IF(I93=0,"RISPOSTA OBBLIGATORIA"," "),IF(OR($I$71=2,$F$74&gt;0),"LA RISPOSTA DATA IN QUESTA SEZIONE NON VERRA' CONSIDERATA",IF(I93&gt;0,"RISPONDERE ALLA DOMANDA 31"," ")))</f>
        <v xml:space="preserve"> </v>
      </c>
      <c r="I93" s="475">
        <v>0</v>
      </c>
      <c r="J93" s="505" t="str">
        <f>IF(I93=1,"VERO",IF(I93=2,"FALSO",""))</f>
        <v/>
      </c>
    </row>
    <row r="94" spans="1:10" ht="9.6" customHeight="1" x14ac:dyDescent="0.2">
      <c r="C94" s="1656"/>
      <c r="D94" s="1656"/>
      <c r="E94" s="1656"/>
      <c r="H94" s="689"/>
      <c r="I94" s="475"/>
    </row>
    <row r="95" spans="1:10" ht="38.85" customHeight="1" x14ac:dyDescent="0.2">
      <c r="B95" s="540">
        <v>44</v>
      </c>
      <c r="C95" s="1656" t="s">
        <v>576</v>
      </c>
      <c r="D95" s="1656"/>
      <c r="E95" s="1656"/>
      <c r="F95" s="547"/>
      <c r="G95" s="547"/>
      <c r="H95" s="688" t="str">
        <f>IF($I$71=1,IF(I95=0,"RISPOSTA OBBLIGATORIA"," "),IF(OR($I$71=2,$F$74&gt;0),"LA RISPOSTA DATA IN QUESTA SEZIONE NON VERRA' CONSIDERATA",IF(I95&gt;0,"RISPONDERE ALLA DOMANDA 31"," ")))</f>
        <v xml:space="preserve"> </v>
      </c>
      <c r="I95" s="475">
        <v>0</v>
      </c>
      <c r="J95" s="505" t="str">
        <f>IF(I95=1,"VERO",IF(I95=2,"FALSO",""))</f>
        <v/>
      </c>
    </row>
    <row r="96" spans="1:10" ht="9.6" customHeight="1" x14ac:dyDescent="0.2">
      <c r="C96" s="1656"/>
      <c r="D96" s="1656"/>
      <c r="E96" s="1656"/>
      <c r="H96" s="689"/>
      <c r="I96" s="475"/>
    </row>
    <row r="97" spans="1:10" ht="33" customHeight="1" x14ac:dyDescent="0.2">
      <c r="B97" s="540">
        <v>45</v>
      </c>
      <c r="C97" s="1656" t="s">
        <v>362</v>
      </c>
      <c r="D97" s="1656"/>
      <c r="E97" s="1656"/>
      <c r="F97" s="698"/>
      <c r="G97" s="698"/>
      <c r="H97" s="688" t="str">
        <f>IF($I$71=1,IF(I97=0,"RISPOSTA OBBLIGATORIA"," "),IF(OR($I$71=2,$F$74&gt;0),"LA RISPOSTA DATA IN QUESTA SEZIONE NON VERRA' CONSIDERATA",IF(I97&gt;0,"RISPONDERE ALLA DOMANDA 31"," ")))</f>
        <v xml:space="preserve"> </v>
      </c>
      <c r="I97" s="475">
        <v>0</v>
      </c>
      <c r="J97" s="505" t="str">
        <f>IF(I97=1,"VERO",IF(I97=2,"FALSO",""))</f>
        <v/>
      </c>
    </row>
    <row r="98" spans="1:10" ht="9.6" customHeight="1" thickBot="1" x14ac:dyDescent="0.25">
      <c r="A98" s="541"/>
      <c r="B98" s="542"/>
      <c r="C98" s="1657"/>
      <c r="D98" s="1657"/>
      <c r="E98" s="1657"/>
      <c r="F98" s="542"/>
      <c r="G98" s="542"/>
      <c r="H98" s="699"/>
      <c r="I98" s="475"/>
    </row>
    <row r="99" spans="1:10" ht="9.6" customHeight="1" x14ac:dyDescent="0.2">
      <c r="C99" s="1656"/>
      <c r="D99" s="1656"/>
      <c r="E99" s="1656"/>
      <c r="H99" s="689"/>
      <c r="I99" s="475"/>
    </row>
    <row r="100" spans="1:10" ht="15" customHeight="1" x14ac:dyDescent="0.2">
      <c r="A100" s="1659" t="s">
        <v>581</v>
      </c>
      <c r="B100" s="1660"/>
      <c r="C100" s="1660"/>
      <c r="D100" s="695"/>
      <c r="E100" s="695"/>
      <c r="H100" s="689"/>
      <c r="I100" s="475"/>
    </row>
    <row r="101" spans="1:10" ht="9.6" customHeight="1" x14ac:dyDescent="0.2">
      <c r="C101" s="695"/>
      <c r="D101" s="695"/>
      <c r="E101" s="695"/>
      <c r="H101" s="689"/>
      <c r="I101" s="475"/>
    </row>
    <row r="102" spans="1:10" ht="15" customHeight="1" x14ac:dyDescent="0.2">
      <c r="F102" s="476" t="s">
        <v>272</v>
      </c>
      <c r="G102" s="476" t="s">
        <v>273</v>
      </c>
      <c r="H102" s="685"/>
      <c r="I102" s="475"/>
    </row>
    <row r="103" spans="1:10" ht="30" customHeight="1" x14ac:dyDescent="0.2">
      <c r="A103" s="539" t="s">
        <v>582</v>
      </c>
      <c r="B103" s="1591" t="s">
        <v>572</v>
      </c>
      <c r="C103" s="1591"/>
      <c r="D103" s="1591"/>
      <c r="E103" s="1592"/>
      <c r="F103" s="451"/>
      <c r="G103" s="451"/>
      <c r="H103" s="596"/>
      <c r="I103" s="475">
        <v>0</v>
      </c>
      <c r="J103" s="505" t="str">
        <f>IF(I103=1,"VERO",IF(I103=2,"FALSO",""))</f>
        <v/>
      </c>
    </row>
    <row r="104" spans="1:10" ht="15.6" customHeight="1" x14ac:dyDescent="0.2">
      <c r="A104" s="584"/>
      <c r="B104" s="694"/>
      <c r="C104" s="694"/>
      <c r="D104" s="694"/>
      <c r="E104" s="694"/>
      <c r="F104" s="694"/>
      <c r="G104" s="694"/>
      <c r="H104" s="688"/>
      <c r="I104" s="475"/>
    </row>
    <row r="105" spans="1:10" ht="15" customHeight="1" x14ac:dyDescent="0.2">
      <c r="F105" s="476" t="s">
        <v>573</v>
      </c>
      <c r="H105" s="685"/>
      <c r="I105" s="475"/>
    </row>
    <row r="106" spans="1:10" ht="30" customHeight="1" x14ac:dyDescent="0.2">
      <c r="A106" s="539" t="s">
        <v>583</v>
      </c>
      <c r="C106" s="1615" t="s">
        <v>574</v>
      </c>
      <c r="D106" s="1615"/>
      <c r="E106" s="1654"/>
      <c r="F106" s="478"/>
      <c r="G106" s="1607" t="str">
        <f>IF($I$103=2,IF($F$106=0,"RISPOSTA OBBLIGATORIA"," "),IF(AND(I103=1,F106&gt;0),"LA RISPOSTA DATA IN QUESTA SEZIONE NON VERRA' CONSIDERATA",IF(F106&gt;0,"RISPONDERE NO ALLA DOMANDA 46"," ")))</f>
        <v xml:space="preserve"> </v>
      </c>
      <c r="H106" s="1655"/>
      <c r="I106" s="475"/>
    </row>
    <row r="107" spans="1:10" ht="14.85" customHeight="1" x14ac:dyDescent="0.2">
      <c r="A107" s="584"/>
      <c r="B107" s="694"/>
      <c r="C107" s="694"/>
      <c r="D107" s="694"/>
      <c r="E107" s="694"/>
      <c r="F107" s="694"/>
      <c r="G107" s="694"/>
      <c r="H107" s="688"/>
      <c r="I107" s="475"/>
    </row>
    <row r="108" spans="1:10" ht="30" customHeight="1" x14ac:dyDescent="0.2">
      <c r="C108" s="1615" t="s">
        <v>575</v>
      </c>
      <c r="D108" s="1615"/>
      <c r="E108" s="1654"/>
      <c r="F108" s="476" t="s">
        <v>272</v>
      </c>
      <c r="G108" s="476" t="s">
        <v>273</v>
      </c>
      <c r="H108" s="685"/>
      <c r="I108" s="475"/>
    </row>
    <row r="109" spans="1:10" ht="33" customHeight="1" x14ac:dyDescent="0.2">
      <c r="B109" s="540">
        <v>50</v>
      </c>
      <c r="C109" s="1656" t="s">
        <v>543</v>
      </c>
      <c r="D109" s="1656"/>
      <c r="E109" s="1656"/>
      <c r="F109" s="547"/>
      <c r="G109" s="547"/>
      <c r="H109" s="688" t="str">
        <f>IF($I$103=1,IF(I109=0,"RISPOSTA OBBLIGATORIA"," "),IF(OR($I$103=2,$F$106&gt;0),"LA RISPOSTA DATA IN QUESTA SEZIONE NON VERRA' CONSIDERATA",IF(I109&gt;0,"RISPONDERE ALLA DOMANDA 46"," ")))</f>
        <v xml:space="preserve"> </v>
      </c>
      <c r="I109" s="475">
        <v>0</v>
      </c>
      <c r="J109" s="505" t="str">
        <f>IF(I109=1,"VERO",IF(I109=2,"FALSO",""))</f>
        <v/>
      </c>
    </row>
    <row r="110" spans="1:10" ht="9.6" customHeight="1" x14ac:dyDescent="0.2">
      <c r="C110" s="1656"/>
      <c r="D110" s="1656"/>
      <c r="E110" s="1656"/>
      <c r="H110" s="689"/>
      <c r="I110" s="475"/>
    </row>
    <row r="111" spans="1:10" ht="33" customHeight="1" x14ac:dyDescent="0.2">
      <c r="B111" s="540">
        <v>51</v>
      </c>
      <c r="C111" s="1656" t="s">
        <v>544</v>
      </c>
      <c r="D111" s="1656"/>
      <c r="E111" s="1656"/>
      <c r="F111" s="547"/>
      <c r="G111" s="547"/>
      <c r="H111" s="688" t="str">
        <f>IF($I$103=1,IF(I111=0,"RISPOSTA OBBLIGATORIA"," "),IF(OR($I$103=2,$F$106&gt;0),"LA RISPOSTA DATA IN QUESTA SEZIONE NON VERRA' CONSIDERATA",IF(I111&gt;0,"RISPONDERE ALLA DOMANDA 46"," ")))</f>
        <v xml:space="preserve"> </v>
      </c>
      <c r="I111" s="475">
        <v>0</v>
      </c>
      <c r="J111" s="505" t="str">
        <f>IF(I111=1,"VERO",IF(I111=2,"FALSO",""))</f>
        <v/>
      </c>
    </row>
    <row r="112" spans="1:10" ht="9.6" customHeight="1" x14ac:dyDescent="0.2">
      <c r="C112" s="1656"/>
      <c r="D112" s="1656"/>
      <c r="E112" s="1656"/>
      <c r="H112" s="689"/>
      <c r="I112" s="475"/>
    </row>
    <row r="113" spans="1:10" ht="33" customHeight="1" x14ac:dyDescent="0.2">
      <c r="B113" s="540">
        <v>52</v>
      </c>
      <c r="C113" s="1656" t="s">
        <v>545</v>
      </c>
      <c r="D113" s="1656"/>
      <c r="E113" s="1656"/>
      <c r="F113" s="547"/>
      <c r="G113" s="547"/>
      <c r="H113" s="688" t="str">
        <f>IF($I$103=1,IF(I113=0,"RISPOSTA OBBLIGATORIA"," "),IF(OR($I$103=2,$F$106&gt;0),"LA RISPOSTA DATA IN QUESTA SEZIONE NON VERRA' CONSIDERATA",IF(I113&gt;0,"RISPONDERE ALLA DOMANDA 46"," ")))</f>
        <v xml:space="preserve"> </v>
      </c>
      <c r="I113" s="475">
        <v>0</v>
      </c>
      <c r="J113" s="505" t="str">
        <f>IF(I113=1,"VERO",IF(I113=2,"FALSO",""))</f>
        <v/>
      </c>
    </row>
    <row r="114" spans="1:10" ht="9.6" customHeight="1" x14ac:dyDescent="0.2">
      <c r="C114" s="1656"/>
      <c r="D114" s="1656"/>
      <c r="E114" s="1656"/>
      <c r="H114" s="689"/>
      <c r="I114" s="475"/>
    </row>
    <row r="115" spans="1:10" ht="33" customHeight="1" x14ac:dyDescent="0.2">
      <c r="B115" s="540">
        <v>53</v>
      </c>
      <c r="C115" s="1656" t="s">
        <v>546</v>
      </c>
      <c r="D115" s="1656"/>
      <c r="E115" s="1656"/>
      <c r="F115" s="547"/>
      <c r="G115" s="547"/>
      <c r="H115" s="688" t="str">
        <f>IF($I$103=1,IF(I115=0,"RISPOSTA OBBLIGATORIA"," "),IF(OR($I$103=2,$F$106&gt;0),"LA RISPOSTA DATA IN QUESTA SEZIONE NON VERRA' CONSIDERATA",IF(I115&gt;0,"RISPONDERE ALLA DOMANDA 46"," ")))</f>
        <v xml:space="preserve"> </v>
      </c>
      <c r="I115" s="475">
        <v>0</v>
      </c>
      <c r="J115" s="505" t="str">
        <f>IF(I115=1,"VERO",IF(I115=2,"FALSO",""))</f>
        <v/>
      </c>
    </row>
    <row r="116" spans="1:10" ht="9.6" customHeight="1" x14ac:dyDescent="0.2">
      <c r="A116" s="584"/>
      <c r="B116" s="694"/>
      <c r="C116" s="1656"/>
      <c r="D116" s="1656"/>
      <c r="E116" s="1656"/>
      <c r="F116" s="588"/>
      <c r="G116" s="585"/>
      <c r="H116" s="697"/>
      <c r="I116" s="475"/>
    </row>
    <row r="117" spans="1:10" ht="33" customHeight="1" x14ac:dyDescent="0.2">
      <c r="B117" s="540">
        <v>54</v>
      </c>
      <c r="C117" s="1656" t="s">
        <v>547</v>
      </c>
      <c r="D117" s="1656"/>
      <c r="E117" s="1656"/>
      <c r="F117" s="547"/>
      <c r="G117" s="547"/>
      <c r="H117" s="688" t="str">
        <f>IF($I$103=1,IF(I117=0,"RISPOSTA OBBLIGATORIA"," "),IF(OR($I$103=2,$F$106&gt;0),"LA RISPOSTA DATA IN QUESTA SEZIONE NON VERRA' CONSIDERATA",IF(I117&gt;0,"RISPONDERE ALLA DOMANDA 46"," ")))</f>
        <v xml:space="preserve"> </v>
      </c>
      <c r="I117" s="475">
        <v>0</v>
      </c>
      <c r="J117" s="505" t="str">
        <f>IF(I117=1,"VERO",IF(I117=2,"FALSO",""))</f>
        <v/>
      </c>
    </row>
    <row r="118" spans="1:10" ht="9.6" customHeight="1" x14ac:dyDescent="0.2">
      <c r="C118" s="1656"/>
      <c r="D118" s="1656"/>
      <c r="E118" s="1656"/>
      <c r="H118" s="689"/>
      <c r="I118" s="475"/>
    </row>
    <row r="119" spans="1:10" ht="33" customHeight="1" x14ac:dyDescent="0.2">
      <c r="B119" s="540">
        <v>55</v>
      </c>
      <c r="C119" s="1656" t="s">
        <v>548</v>
      </c>
      <c r="D119" s="1656"/>
      <c r="E119" s="1656"/>
      <c r="F119" s="547"/>
      <c r="G119" s="547"/>
      <c r="H119" s="688" t="str">
        <f>IF($I$103=1,IF(I119=0,"RISPOSTA OBBLIGATORIA"," "),IF(OR($I$103=2,$F$106&gt;0),"LA RISPOSTA DATA IN QUESTA SEZIONE NON VERRA' CONSIDERATA",IF(I119&gt;0,"RISPONDERE ALLA DOMANDA 46"," ")))</f>
        <v xml:space="preserve"> </v>
      </c>
      <c r="I119" s="475">
        <v>0</v>
      </c>
      <c r="J119" s="505" t="str">
        <f>IF(I119=1,"VERO",IF(I119=2,"FALSO",""))</f>
        <v/>
      </c>
    </row>
    <row r="120" spans="1:10" ht="9.6" customHeight="1" x14ac:dyDescent="0.2">
      <c r="C120" s="1656"/>
      <c r="D120" s="1656"/>
      <c r="E120" s="1656"/>
      <c r="H120" s="689"/>
      <c r="I120" s="475"/>
    </row>
    <row r="121" spans="1:10" ht="37.35" customHeight="1" x14ac:dyDescent="0.2">
      <c r="B121" s="540">
        <v>56</v>
      </c>
      <c r="C121" s="1656" t="s">
        <v>549</v>
      </c>
      <c r="D121" s="1656"/>
      <c r="E121" s="1656"/>
      <c r="F121" s="547"/>
      <c r="G121" s="547"/>
      <c r="H121" s="688" t="str">
        <f>IF($I$103=1,IF(I121=0,"RISPOSTA OBBLIGATORIA"," "),IF(OR($I$103=2,$F$106&gt;0),"LA RISPOSTA DATA IN QUESTA SEZIONE NON VERRA' CONSIDERATA",IF(I121&gt;0,"RISPONDERE ALLA DOMANDA 46"," ")))</f>
        <v xml:space="preserve"> </v>
      </c>
      <c r="I121" s="475">
        <v>0</v>
      </c>
      <c r="J121" s="505" t="str">
        <f>IF(I121=1,"VERO",IF(I121=2,"FALSO",""))</f>
        <v/>
      </c>
    </row>
    <row r="122" spans="1:10" ht="9.6" customHeight="1" x14ac:dyDescent="0.2">
      <c r="C122" s="1656"/>
      <c r="D122" s="1656"/>
      <c r="E122" s="1656"/>
      <c r="H122" s="689"/>
      <c r="I122" s="475"/>
    </row>
    <row r="123" spans="1:10" ht="33" customHeight="1" x14ac:dyDescent="0.2">
      <c r="B123" s="540">
        <v>57</v>
      </c>
      <c r="C123" s="1656" t="s">
        <v>550</v>
      </c>
      <c r="D123" s="1656"/>
      <c r="E123" s="1656"/>
      <c r="F123" s="547"/>
      <c r="G123" s="547"/>
      <c r="H123" s="688" t="str">
        <f>IF($I$103=1,IF(I123=0,"RISPOSTA OBBLIGATORIA"," "),IF(OR($I$103=2,$F$106&gt;0),"LA RISPOSTA DATA IN QUESTA SEZIONE NON VERRA' CONSIDERATA",IF(I123&gt;0,"RISPONDERE ALLA DOMANDA 46"," ")))</f>
        <v xml:space="preserve"> </v>
      </c>
      <c r="I123" s="475">
        <v>0</v>
      </c>
      <c r="J123" s="505" t="str">
        <f>IF(I123=1,"VERO",IF(I123=2,"FALSO",""))</f>
        <v/>
      </c>
    </row>
    <row r="124" spans="1:10" ht="9.6" customHeight="1" x14ac:dyDescent="0.2">
      <c r="C124" s="1656"/>
      <c r="D124" s="1656"/>
      <c r="E124" s="1656"/>
      <c r="H124" s="689"/>
      <c r="I124" s="475"/>
    </row>
    <row r="125" spans="1:10" ht="33" customHeight="1" x14ac:dyDescent="0.2">
      <c r="B125" s="540">
        <v>58</v>
      </c>
      <c r="C125" s="1656" t="s">
        <v>551</v>
      </c>
      <c r="D125" s="1656"/>
      <c r="E125" s="1656"/>
      <c r="F125" s="547"/>
      <c r="G125" s="547"/>
      <c r="H125" s="688" t="str">
        <f>IF($I$103=1,IF(I125=0,"RISPOSTA OBBLIGATORIA"," "),IF(OR($I$103=2,$F$106&gt;0),"LA RISPOSTA DATA IN QUESTA SEZIONE NON VERRA' CONSIDERATA",IF(I125&gt;0,"RISPONDERE ALLA DOMANDA 46"," ")))</f>
        <v xml:space="preserve"> </v>
      </c>
      <c r="I125" s="475">
        <v>0</v>
      </c>
      <c r="J125" s="505" t="str">
        <f>IF(I125=1,"VERO",IF(I125=2,"FALSO",""))</f>
        <v/>
      </c>
    </row>
    <row r="126" spans="1:10" ht="9.6" customHeight="1" x14ac:dyDescent="0.2">
      <c r="C126" s="1656"/>
      <c r="D126" s="1656"/>
      <c r="E126" s="1656"/>
      <c r="H126" s="689"/>
      <c r="I126" s="475"/>
    </row>
    <row r="127" spans="1:10" ht="38.85" customHeight="1" x14ac:dyDescent="0.2">
      <c r="B127" s="540">
        <v>59</v>
      </c>
      <c r="C127" s="1656" t="s">
        <v>576</v>
      </c>
      <c r="D127" s="1656"/>
      <c r="E127" s="1656"/>
      <c r="F127" s="547"/>
      <c r="G127" s="547"/>
      <c r="H127" s="688" t="str">
        <f>IF($I$103=1,IF(I127=0,"RISPOSTA OBBLIGATORIA"," "),IF(OR($I$103=2,$F$106&gt;0),"LA RISPOSTA DATA IN QUESTA SEZIONE NON VERRA' CONSIDERATA",IF(I127&gt;0,"RISPONDERE ALLA DOMANDA 46"," ")))</f>
        <v xml:space="preserve"> </v>
      </c>
      <c r="I127" s="475">
        <v>0</v>
      </c>
      <c r="J127" s="505" t="str">
        <f>IF(I127=1,"VERO",IF(I127=2,"FALSO",""))</f>
        <v/>
      </c>
    </row>
    <row r="128" spans="1:10" ht="9.6" customHeight="1" x14ac:dyDescent="0.2">
      <c r="C128" s="1656"/>
      <c r="D128" s="1656"/>
      <c r="E128" s="1656"/>
      <c r="H128" s="689"/>
      <c r="I128" s="475"/>
    </row>
    <row r="129" spans="1:10" ht="33" customHeight="1" x14ac:dyDescent="0.2">
      <c r="B129" s="540">
        <v>60</v>
      </c>
      <c r="C129" s="1656" t="s">
        <v>362</v>
      </c>
      <c r="D129" s="1656"/>
      <c r="E129" s="1656"/>
      <c r="F129" s="698"/>
      <c r="G129" s="698"/>
      <c r="H129" s="688" t="str">
        <f>IF($I$103=1,IF(I129=0,"RISPOSTA OBBLIGATORIA"," "),IF(OR($I$103=2,$F$106&gt;0),"LA RISPOSTA DATA IN QUESTA SEZIONE NON VERRA' CONSIDERATA",IF(I129&gt;0,"RISPONDERE ALLA DOMANDA 46"," ")))</f>
        <v xml:space="preserve"> </v>
      </c>
      <c r="I129" s="475">
        <v>0</v>
      </c>
      <c r="J129" s="505" t="str">
        <f>IF(I129=1,"VERO",IF(I129=2,"FALSO",""))</f>
        <v/>
      </c>
    </row>
    <row r="130" spans="1:10" ht="9.6" customHeight="1" thickBot="1" x14ac:dyDescent="0.25">
      <c r="A130" s="541"/>
      <c r="B130" s="542"/>
      <c r="C130" s="1657"/>
      <c r="D130" s="1657"/>
      <c r="E130" s="1657"/>
      <c r="F130" s="542"/>
      <c r="G130" s="542"/>
      <c r="H130" s="699"/>
      <c r="I130" s="475"/>
    </row>
    <row r="131" spans="1:10" ht="9.6" customHeight="1" x14ac:dyDescent="0.2">
      <c r="C131" s="1656"/>
      <c r="D131" s="1656"/>
      <c r="E131" s="1656"/>
      <c r="H131" s="689"/>
      <c r="I131" s="475"/>
    </row>
    <row r="132" spans="1:10" ht="15" customHeight="1" x14ac:dyDescent="0.2">
      <c r="A132" s="1652" t="s">
        <v>584</v>
      </c>
      <c r="B132" s="1658"/>
      <c r="C132" s="1658"/>
      <c r="D132" s="695"/>
      <c r="E132" s="695"/>
      <c r="H132" s="689"/>
      <c r="I132" s="475"/>
    </row>
    <row r="133" spans="1:10" ht="9.6" customHeight="1" x14ac:dyDescent="0.2">
      <c r="C133" s="695"/>
      <c r="D133" s="695"/>
      <c r="E133" s="695"/>
      <c r="H133" s="689"/>
      <c r="I133" s="475"/>
    </row>
    <row r="134" spans="1:10" ht="15" customHeight="1" x14ac:dyDescent="0.2">
      <c r="F134" s="476" t="s">
        <v>272</v>
      </c>
      <c r="G134" s="476" t="s">
        <v>273</v>
      </c>
      <c r="H134" s="685"/>
      <c r="I134" s="475"/>
    </row>
    <row r="135" spans="1:10" ht="30" customHeight="1" x14ac:dyDescent="0.2">
      <c r="A135" s="539" t="s">
        <v>585</v>
      </c>
      <c r="B135" s="1591" t="s">
        <v>572</v>
      </c>
      <c r="C135" s="1591"/>
      <c r="D135" s="1591"/>
      <c r="E135" s="1592"/>
      <c r="F135" s="451"/>
      <c r="G135" s="451"/>
      <c r="H135" s="596"/>
      <c r="I135" s="475">
        <v>0</v>
      </c>
      <c r="J135" s="505" t="str">
        <f>IF(I135=1,"VERO",IF(I135=2,"FALSO",""))</f>
        <v/>
      </c>
    </row>
    <row r="136" spans="1:10" ht="15.6" customHeight="1" x14ac:dyDescent="0.2">
      <c r="A136" s="584"/>
      <c r="B136" s="694"/>
      <c r="C136" s="694"/>
      <c r="D136" s="694"/>
      <c r="E136" s="694"/>
      <c r="F136" s="694"/>
      <c r="G136" s="694"/>
      <c r="H136" s="688"/>
      <c r="I136" s="475"/>
    </row>
    <row r="137" spans="1:10" ht="15" customHeight="1" x14ac:dyDescent="0.2">
      <c r="F137" s="476" t="s">
        <v>573</v>
      </c>
      <c r="H137" s="685"/>
      <c r="I137" s="475"/>
    </row>
    <row r="138" spans="1:10" ht="30" customHeight="1" x14ac:dyDescent="0.2">
      <c r="A138" s="539" t="s">
        <v>586</v>
      </c>
      <c r="C138" s="1615" t="s">
        <v>574</v>
      </c>
      <c r="D138" s="1615"/>
      <c r="E138" s="1654"/>
      <c r="F138" s="478"/>
      <c r="G138" s="1607" t="str">
        <f>IF($I$135=2,IF($F$138=0,"RISPOSTA OBBLIGATORIA"," "),IF(AND(I7=125,F138&gt;0),"LA RISPOSTA DATA IN QUESTA SEZIONE NON VERRA' CONSIDERATA",IF(F138&gt;0,"RISPONDERE NO ALLA DOMANDA 61"," ")))</f>
        <v xml:space="preserve"> </v>
      </c>
      <c r="H138" s="1655"/>
      <c r="I138" s="475"/>
    </row>
    <row r="139" spans="1:10" ht="14.85" customHeight="1" x14ac:dyDescent="0.2">
      <c r="A139" s="584"/>
      <c r="B139" s="694"/>
      <c r="C139" s="694"/>
      <c r="D139" s="694"/>
      <c r="E139" s="694"/>
      <c r="F139" s="694"/>
      <c r="G139" s="694"/>
      <c r="H139" s="688"/>
      <c r="I139" s="475"/>
    </row>
    <row r="140" spans="1:10" ht="30" customHeight="1" x14ac:dyDescent="0.2">
      <c r="C140" s="1615" t="s">
        <v>575</v>
      </c>
      <c r="D140" s="1615"/>
      <c r="E140" s="1654"/>
      <c r="F140" s="476" t="s">
        <v>272</v>
      </c>
      <c r="G140" s="476" t="s">
        <v>273</v>
      </c>
      <c r="H140" s="685"/>
      <c r="I140" s="475"/>
    </row>
    <row r="141" spans="1:10" ht="33" customHeight="1" x14ac:dyDescent="0.2">
      <c r="B141" s="540">
        <v>65</v>
      </c>
      <c r="C141" s="1656" t="s">
        <v>543</v>
      </c>
      <c r="D141" s="1656"/>
      <c r="E141" s="1656"/>
      <c r="F141" s="547"/>
      <c r="G141" s="547"/>
      <c r="H141" s="688" t="str">
        <f>IF($I$135=1,IF(I141=0,"RISPOSTA OBBLIGATORIA"," "),IF(OR($I$135=2,$F$138&gt;0),"LA RISPOSTA DATA IN QUESTA SEZIONE NON VERRA' CONSIDERATA",IF(I141&gt;0,"RISPONDERE ALLA DOMANDA 61"," ")))</f>
        <v xml:space="preserve"> </v>
      </c>
      <c r="I141" s="475">
        <v>0</v>
      </c>
      <c r="J141" s="505" t="str">
        <f>IF(I141=1,"VERO",IF(I141=2,"FALSO",""))</f>
        <v/>
      </c>
    </row>
    <row r="142" spans="1:10" ht="9.6" customHeight="1" x14ac:dyDescent="0.2">
      <c r="C142" s="1656"/>
      <c r="D142" s="1656"/>
      <c r="E142" s="1656"/>
      <c r="H142" s="689"/>
      <c r="I142" s="475"/>
    </row>
    <row r="143" spans="1:10" ht="33" customHeight="1" x14ac:dyDescent="0.2">
      <c r="B143" s="540">
        <v>66</v>
      </c>
      <c r="C143" s="1656" t="s">
        <v>544</v>
      </c>
      <c r="D143" s="1656"/>
      <c r="E143" s="1656"/>
      <c r="F143" s="547"/>
      <c r="G143" s="547"/>
      <c r="H143" s="688" t="str">
        <f>IF($I$135=1,IF(I143=0,"RISPOSTA OBBLIGATORIA"," "),IF(OR($I$135=2,$F$138&gt;0),"LA RISPOSTA DATA IN QUESTA SEZIONE NON VERRA' CONSIDERATA",IF(I143&gt;0,"RISPONDERE ALLA DOMANDA 61"," ")))</f>
        <v xml:space="preserve"> </v>
      </c>
      <c r="I143" s="475">
        <v>0</v>
      </c>
      <c r="J143" s="505" t="str">
        <f>IF(I143=1,"VERO",IF(I143=2,"FALSO",""))</f>
        <v/>
      </c>
    </row>
    <row r="144" spans="1:10" ht="9.6" customHeight="1" x14ac:dyDescent="0.2">
      <c r="C144" s="1656"/>
      <c r="D144" s="1656"/>
      <c r="E144" s="1656"/>
      <c r="H144" s="689"/>
      <c r="I144" s="475"/>
    </row>
    <row r="145" spans="1:10" ht="33" customHeight="1" x14ac:dyDescent="0.2">
      <c r="B145" s="540">
        <v>67</v>
      </c>
      <c r="C145" s="1656" t="s">
        <v>545</v>
      </c>
      <c r="D145" s="1656"/>
      <c r="E145" s="1656"/>
      <c r="F145" s="547"/>
      <c r="G145" s="547"/>
      <c r="H145" s="688" t="str">
        <f>IF($I$135=1,IF(I145=0,"RISPOSTA OBBLIGATORIA"," "),IF(OR($I$135=2,$F$138&gt;0),"LA RISPOSTA DATA IN QUESTA SEZIONE NON VERRA' CONSIDERATA",IF(I145&gt;0,"RISPONDERE ALLA DOMANDA 61"," ")))</f>
        <v xml:space="preserve"> </v>
      </c>
      <c r="I145" s="475">
        <v>0</v>
      </c>
      <c r="J145" s="505" t="str">
        <f>IF(I145=1,"VERO",IF(I145=2,"FALSO",""))</f>
        <v/>
      </c>
    </row>
    <row r="146" spans="1:10" ht="9.6" customHeight="1" x14ac:dyDescent="0.2">
      <c r="C146" s="1656"/>
      <c r="D146" s="1656"/>
      <c r="E146" s="1656"/>
      <c r="H146" s="689"/>
      <c r="I146" s="475"/>
    </row>
    <row r="147" spans="1:10" ht="33" customHeight="1" x14ac:dyDescent="0.2">
      <c r="B147" s="540">
        <v>68</v>
      </c>
      <c r="C147" s="1656" t="s">
        <v>546</v>
      </c>
      <c r="D147" s="1656"/>
      <c r="E147" s="1656"/>
      <c r="F147" s="547"/>
      <c r="G147" s="547"/>
      <c r="H147" s="688" t="str">
        <f>IF($I$135=1,IF(I147=0,"RISPOSTA OBBLIGATORIA"," "),IF(OR($I$135=2,$F$138&gt;0),"LA RISPOSTA DATA IN QUESTA SEZIONE NON VERRA' CONSIDERATA",IF(I147&gt;0,"RISPONDERE ALLA DOMANDA 61"," ")))</f>
        <v xml:space="preserve"> </v>
      </c>
      <c r="I147" s="475">
        <v>0</v>
      </c>
      <c r="J147" s="505" t="str">
        <f>IF(I147=1,"VERO",IF(I147=2,"FALSO",""))</f>
        <v/>
      </c>
    </row>
    <row r="148" spans="1:10" ht="9.6" customHeight="1" x14ac:dyDescent="0.2">
      <c r="A148" s="584"/>
      <c r="B148" s="694"/>
      <c r="C148" s="1656"/>
      <c r="D148" s="1656"/>
      <c r="E148" s="1656"/>
      <c r="F148" s="588"/>
      <c r="G148" s="585"/>
      <c r="H148" s="697"/>
      <c r="I148" s="475"/>
    </row>
    <row r="149" spans="1:10" ht="33" customHeight="1" x14ac:dyDescent="0.2">
      <c r="B149" s="540">
        <v>69</v>
      </c>
      <c r="C149" s="1656" t="s">
        <v>547</v>
      </c>
      <c r="D149" s="1656"/>
      <c r="E149" s="1656"/>
      <c r="F149" s="547"/>
      <c r="G149" s="547"/>
      <c r="H149" s="688" t="str">
        <f>IF($I$135=1,IF(I149=0,"RISPOSTA OBBLIGATORIA"," "),IF(OR($I$135=2,$F$138&gt;0),"LA RISPOSTA DATA IN QUESTA SEZIONE NON VERRA' CONSIDERATA",IF(I149&gt;0,"RISPONDERE ALLA DOMANDA 61"," ")))</f>
        <v xml:space="preserve"> </v>
      </c>
      <c r="I149" s="475">
        <v>0</v>
      </c>
      <c r="J149" s="505" t="str">
        <f>IF(I149=1,"VERO",IF(I149=2,"FALSO",""))</f>
        <v/>
      </c>
    </row>
    <row r="150" spans="1:10" ht="9.6" customHeight="1" x14ac:dyDescent="0.2">
      <c r="C150" s="1656"/>
      <c r="D150" s="1656"/>
      <c r="E150" s="1656"/>
      <c r="H150" s="689"/>
      <c r="I150" s="475"/>
    </row>
    <row r="151" spans="1:10" ht="33" customHeight="1" x14ac:dyDescent="0.2">
      <c r="B151" s="540">
        <v>70</v>
      </c>
      <c r="C151" s="1656" t="s">
        <v>548</v>
      </c>
      <c r="D151" s="1656"/>
      <c r="E151" s="1656"/>
      <c r="F151" s="547"/>
      <c r="G151" s="547"/>
      <c r="H151" s="688" t="str">
        <f>IF($I$135=1,IF(I151=0,"RISPOSTA OBBLIGATORIA"," "),IF(OR($I$135=2,$F$138&gt;0),"LA RISPOSTA DATA IN QUESTA SEZIONE NON VERRA' CONSIDERATA",IF(I151&gt;0,"RISPONDERE ALLA DOMANDA 61"," ")))</f>
        <v xml:space="preserve"> </v>
      </c>
      <c r="I151" s="475">
        <v>0</v>
      </c>
      <c r="J151" s="505" t="str">
        <f>IF(I151=1,"VERO",IF(I151=2,"FALSO",""))</f>
        <v/>
      </c>
    </row>
    <row r="152" spans="1:10" ht="9.6" customHeight="1" x14ac:dyDescent="0.2">
      <c r="C152" s="1656"/>
      <c r="D152" s="1656"/>
      <c r="E152" s="1656"/>
      <c r="H152" s="689"/>
      <c r="I152" s="475"/>
    </row>
    <row r="153" spans="1:10" ht="37.35" customHeight="1" x14ac:dyDescent="0.2">
      <c r="B153" s="540">
        <v>71</v>
      </c>
      <c r="C153" s="1656" t="s">
        <v>549</v>
      </c>
      <c r="D153" s="1656"/>
      <c r="E153" s="1656"/>
      <c r="F153" s="547"/>
      <c r="G153" s="547"/>
      <c r="H153" s="688" t="str">
        <f>IF($I$135=1,IF(I153=0,"RISPOSTA OBBLIGATORIA"," "),IF(OR($I$135=2,$F$138&gt;0),"LA RISPOSTA DATA IN QUESTA SEZIONE NON VERRA' CONSIDERATA",IF(I153&gt;0,"RISPONDERE ALLA DOMANDA 61"," ")))</f>
        <v xml:space="preserve"> </v>
      </c>
      <c r="I153" s="475">
        <v>0</v>
      </c>
      <c r="J153" s="505" t="str">
        <f>IF(I153=1,"VERO",IF(I153=2,"FALSO",""))</f>
        <v/>
      </c>
    </row>
    <row r="154" spans="1:10" ht="9.6" customHeight="1" x14ac:dyDescent="0.2">
      <c r="C154" s="1656"/>
      <c r="D154" s="1656"/>
      <c r="E154" s="1656"/>
      <c r="H154" s="689"/>
      <c r="I154" s="475"/>
    </row>
    <row r="155" spans="1:10" ht="33" customHeight="1" x14ac:dyDescent="0.2">
      <c r="B155" s="540">
        <v>72</v>
      </c>
      <c r="C155" s="1656" t="s">
        <v>550</v>
      </c>
      <c r="D155" s="1656"/>
      <c r="E155" s="1656"/>
      <c r="F155" s="547"/>
      <c r="G155" s="547"/>
      <c r="H155" s="688" t="str">
        <f>IF($I$135=1,IF(I155=0,"RISPOSTA OBBLIGATORIA"," "),IF(OR($I$135=2,$F$138&gt;0),"LA RISPOSTA DATA IN QUESTA SEZIONE NON VERRA' CONSIDERATA",IF(I155&gt;0,"RISPONDERE ALLA DOMANDA 61"," ")))</f>
        <v xml:space="preserve"> </v>
      </c>
      <c r="I155" s="475">
        <v>0</v>
      </c>
      <c r="J155" s="505" t="str">
        <f>IF(I155=1,"VERO",IF(I155=2,"FALSO",""))</f>
        <v/>
      </c>
    </row>
    <row r="156" spans="1:10" ht="9.6" customHeight="1" x14ac:dyDescent="0.2">
      <c r="C156" s="1656"/>
      <c r="D156" s="1656"/>
      <c r="E156" s="1656"/>
      <c r="H156" s="689"/>
      <c r="I156" s="475"/>
    </row>
    <row r="157" spans="1:10" ht="33" customHeight="1" x14ac:dyDescent="0.2">
      <c r="B157" s="540">
        <v>73</v>
      </c>
      <c r="C157" s="1656" t="s">
        <v>551</v>
      </c>
      <c r="D157" s="1656"/>
      <c r="E157" s="1656"/>
      <c r="F157" s="547"/>
      <c r="G157" s="547"/>
      <c r="H157" s="688" t="str">
        <f>IF($I$135=1,IF(I157=0,"RISPOSTA OBBLIGATORIA"," "),IF(OR($I$135=2,$F$138&gt;0),"LA RISPOSTA DATA IN QUESTA SEZIONE NON VERRA' CONSIDERATA",IF(I157&gt;0,"RISPONDERE ALLA DOMANDA 61"," ")))</f>
        <v xml:space="preserve"> </v>
      </c>
      <c r="I157" s="475">
        <v>0</v>
      </c>
      <c r="J157" s="505" t="str">
        <f>IF(I157=1,"VERO",IF(I157=2,"FALSO",""))</f>
        <v/>
      </c>
    </row>
    <row r="158" spans="1:10" ht="9.6" customHeight="1" x14ac:dyDescent="0.2">
      <c r="C158" s="1656"/>
      <c r="D158" s="1656"/>
      <c r="E158" s="1656"/>
      <c r="H158" s="689"/>
      <c r="I158" s="475"/>
    </row>
    <row r="159" spans="1:10" ht="38.85" customHeight="1" x14ac:dyDescent="0.2">
      <c r="B159" s="540">
        <v>74</v>
      </c>
      <c r="C159" s="1656" t="s">
        <v>576</v>
      </c>
      <c r="D159" s="1656"/>
      <c r="E159" s="1656"/>
      <c r="F159" s="547"/>
      <c r="G159" s="547"/>
      <c r="H159" s="688" t="str">
        <f>IF($I$135=1,IF(I159=0,"RISPOSTA OBBLIGATORIA"," "),IF(OR($I$135=2,$F$138&gt;0),"LA RISPOSTA DATA IN QUESTA SEZIONE NON VERRA' CONSIDERATA",IF(I159&gt;0,"RISPONDERE ALLA DOMANDA 61"," ")))</f>
        <v xml:space="preserve"> </v>
      </c>
      <c r="I159" s="475">
        <v>0</v>
      </c>
      <c r="J159" s="505" t="str">
        <f>IF(I159=1,"VERO",IF(I159=2,"FALSO",""))</f>
        <v/>
      </c>
    </row>
    <row r="160" spans="1:10" ht="9.6" customHeight="1" x14ac:dyDescent="0.2">
      <c r="C160" s="1656"/>
      <c r="D160" s="1656"/>
      <c r="E160" s="1656"/>
      <c r="H160" s="689"/>
      <c r="I160" s="475"/>
    </row>
    <row r="161" spans="1:11" ht="33" customHeight="1" x14ac:dyDescent="0.2">
      <c r="B161" s="540">
        <v>75</v>
      </c>
      <c r="C161" s="1656" t="s">
        <v>362</v>
      </c>
      <c r="D161" s="1656"/>
      <c r="E161" s="1656"/>
      <c r="F161" s="698"/>
      <c r="G161" s="698"/>
      <c r="H161" s="688" t="str">
        <f>IF($I$135=1,IF(I161=0,"RISPOSTA OBBLIGATORIA"," "),IF(OR($I$135=2,$F$138&gt;0),"LA RISPOSTA DATA IN QUESTA SEZIONE NON VERRA' CONSIDERATA",IF(I161&gt;0,"RISPONDERE ALLA DOMANDA 61"," ")))</f>
        <v xml:space="preserve"> </v>
      </c>
      <c r="I161" s="475">
        <v>0</v>
      </c>
      <c r="J161" s="505" t="str">
        <f>IF(I161=1,"VERO",IF(I161=2,"FALSO",""))</f>
        <v/>
      </c>
    </row>
    <row r="162" spans="1:11" x14ac:dyDescent="0.2">
      <c r="A162" s="544"/>
      <c r="B162" s="545"/>
      <c r="C162" s="545"/>
      <c r="D162" s="545"/>
      <c r="E162" s="545"/>
      <c r="F162" s="545"/>
      <c r="G162" s="545"/>
      <c r="H162" s="691"/>
      <c r="I162" s="505">
        <f>SUM(I7:I161,F10,F42,F74,F106,F138)</f>
        <v>0</v>
      </c>
    </row>
    <row r="163" spans="1:11" x14ac:dyDescent="0.2">
      <c r="I163" s="597" t="str">
        <f>IF(OR(COUNTIF(J163:K163,"KO")&gt;0),"KO","OK")</f>
        <v>KO</v>
      </c>
      <c r="J163" s="505" t="str">
        <f>IF((I162&gt;0),"OK","KO")</f>
        <v>KO</v>
      </c>
      <c r="K163" s="505" t="str">
        <f>"OK"</f>
        <v>OK</v>
      </c>
    </row>
  </sheetData>
  <sheetProtection password="DD41" sheet="1" formatColumns="0" selectLockedCells="1"/>
  <mergeCells count="138">
    <mergeCell ref="C156:E156"/>
    <mergeCell ref="C157:E157"/>
    <mergeCell ref="C158:E158"/>
    <mergeCell ref="C159:E159"/>
    <mergeCell ref="C160:E160"/>
    <mergeCell ref="C161:E161"/>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G138:H138"/>
    <mergeCell ref="C140:E140"/>
    <mergeCell ref="C141:E141"/>
    <mergeCell ref="C142:E142"/>
    <mergeCell ref="C143:E143"/>
    <mergeCell ref="C128:E128"/>
    <mergeCell ref="C129:E129"/>
    <mergeCell ref="C130:E130"/>
    <mergeCell ref="C131:E131"/>
    <mergeCell ref="A132:C132"/>
    <mergeCell ref="B135:E135"/>
    <mergeCell ref="C122:E122"/>
    <mergeCell ref="C123:E123"/>
    <mergeCell ref="C124:E124"/>
    <mergeCell ref="C125:E125"/>
    <mergeCell ref="C126:E126"/>
    <mergeCell ref="C127:E127"/>
    <mergeCell ref="C116:E116"/>
    <mergeCell ref="C117:E117"/>
    <mergeCell ref="C118:E118"/>
    <mergeCell ref="C119:E119"/>
    <mergeCell ref="C120:E120"/>
    <mergeCell ref="C121:E121"/>
    <mergeCell ref="C110:E110"/>
    <mergeCell ref="C111:E111"/>
    <mergeCell ref="C112:E112"/>
    <mergeCell ref="C113:E113"/>
    <mergeCell ref="C114:E114"/>
    <mergeCell ref="C115:E115"/>
    <mergeCell ref="A100:C100"/>
    <mergeCell ref="B103:E103"/>
    <mergeCell ref="C106:E106"/>
    <mergeCell ref="G106:H106"/>
    <mergeCell ref="C108:E108"/>
    <mergeCell ref="C109:E109"/>
    <mergeCell ref="C94:E94"/>
    <mergeCell ref="C95:E95"/>
    <mergeCell ref="C96:E96"/>
    <mergeCell ref="C97:E97"/>
    <mergeCell ref="C98:E98"/>
    <mergeCell ref="C99:E99"/>
    <mergeCell ref="C88:E88"/>
    <mergeCell ref="C89:E89"/>
    <mergeCell ref="C90:E90"/>
    <mergeCell ref="C91:E91"/>
    <mergeCell ref="C92:E92"/>
    <mergeCell ref="C93:E93"/>
    <mergeCell ref="C82:E82"/>
    <mergeCell ref="C83:E83"/>
    <mergeCell ref="C84:E84"/>
    <mergeCell ref="C85:E85"/>
    <mergeCell ref="C86:E86"/>
    <mergeCell ref="C87:E87"/>
    <mergeCell ref="C76:E76"/>
    <mergeCell ref="C77:E77"/>
    <mergeCell ref="C78:E78"/>
    <mergeCell ref="C79:E79"/>
    <mergeCell ref="C80:E80"/>
    <mergeCell ref="C81:E81"/>
    <mergeCell ref="C66:E66"/>
    <mergeCell ref="C67:E67"/>
    <mergeCell ref="A68:C68"/>
    <mergeCell ref="B71:E71"/>
    <mergeCell ref="C74:E74"/>
    <mergeCell ref="G74:H74"/>
    <mergeCell ref="C60:E60"/>
    <mergeCell ref="C61:E61"/>
    <mergeCell ref="C62:E62"/>
    <mergeCell ref="C63:E63"/>
    <mergeCell ref="C64:E64"/>
    <mergeCell ref="C65:E65"/>
    <mergeCell ref="C54:E54"/>
    <mergeCell ref="C55:E55"/>
    <mergeCell ref="C56:E56"/>
    <mergeCell ref="C57:E57"/>
    <mergeCell ref="C58:E58"/>
    <mergeCell ref="C59:E59"/>
    <mergeCell ref="C48:E48"/>
    <mergeCell ref="C49:E49"/>
    <mergeCell ref="C50:E50"/>
    <mergeCell ref="C51:E51"/>
    <mergeCell ref="C52:E52"/>
    <mergeCell ref="C53:E53"/>
    <mergeCell ref="C42:E42"/>
    <mergeCell ref="G42:H42"/>
    <mergeCell ref="C44:E44"/>
    <mergeCell ref="C45:E45"/>
    <mergeCell ref="C46:E46"/>
    <mergeCell ref="C47:E47"/>
    <mergeCell ref="C32:E32"/>
    <mergeCell ref="C33:E33"/>
    <mergeCell ref="C34:E34"/>
    <mergeCell ref="C35:E35"/>
    <mergeCell ref="A36:C36"/>
    <mergeCell ref="B39:E39"/>
    <mergeCell ref="C26:E26"/>
    <mergeCell ref="C27:E27"/>
    <mergeCell ref="C28:E28"/>
    <mergeCell ref="C29:E29"/>
    <mergeCell ref="C30:E30"/>
    <mergeCell ref="C31:E31"/>
    <mergeCell ref="C23:E23"/>
    <mergeCell ref="C24:E24"/>
    <mergeCell ref="C25:E25"/>
    <mergeCell ref="C14:E14"/>
    <mergeCell ref="C15:E15"/>
    <mergeCell ref="C16:E16"/>
    <mergeCell ref="C17:E17"/>
    <mergeCell ref="C18:E18"/>
    <mergeCell ref="C19:E19"/>
    <mergeCell ref="A4:C4"/>
    <mergeCell ref="B7:E7"/>
    <mergeCell ref="C10:E10"/>
    <mergeCell ref="G10:H10"/>
    <mergeCell ref="C12:E12"/>
    <mergeCell ref="C13:E13"/>
    <mergeCell ref="C20:E20"/>
    <mergeCell ref="C21:E21"/>
    <mergeCell ref="C22:E22"/>
  </mergeCells>
  <dataValidations count="1">
    <dataValidation type="whole" allowBlank="1" showInputMessage="1" showErrorMessage="1" errorTitle="ATTENZIONE" error="INSERIRE SOLO VALORI NUMERICI INTERI" sqref="F20 F138:F139 F136 F148 F106:F107 F104 F116 F74:F75 F72 F84 F42:F43 F40 F52 F10:F11 F8 F3:F5" xr:uid="{00000000-0002-0000-0500-000000000000}">
      <formula1>0</formula1>
      <formula2>999999999999</formula2>
    </dataValidation>
  </dataValidations>
  <printOptions horizontalCentered="1"/>
  <pageMargins left="0.23622047244094491" right="0.23622047244094491" top="0.59055118110236227" bottom="0.98425196850393704" header="0.51181102362204722" footer="0.51181102362204722"/>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82529" r:id="rId4" name="Group Box 1">
              <controlPr defaultSize="0" autoFill="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582530" r:id="rId5" name="Option Button 2">
              <controlPr defaultSize="0" autoFill="0" autoLine="0" autoPict="0">
                <anchor moveWithCells="1">
                  <from>
                    <xdr:col>5</xdr:col>
                    <xdr:colOff>502920</xdr:colOff>
                    <xdr:row>6</xdr:row>
                    <xdr:rowOff>68580</xdr:rowOff>
                  </from>
                  <to>
                    <xdr:col>5</xdr:col>
                    <xdr:colOff>762000</xdr:colOff>
                    <xdr:row>6</xdr:row>
                    <xdr:rowOff>297180</xdr:rowOff>
                  </to>
                </anchor>
              </controlPr>
            </control>
          </mc:Choice>
        </mc:AlternateContent>
        <mc:AlternateContent xmlns:mc="http://schemas.openxmlformats.org/markup-compatibility/2006">
          <mc:Choice Requires="x14">
            <control shapeId="2582531" r:id="rId6" name="Option Button 3">
              <controlPr defaultSize="0" autoFill="0" autoLine="0" autoPict="0">
                <anchor moveWithCells="1">
                  <from>
                    <xdr:col>6</xdr:col>
                    <xdr:colOff>464820</xdr:colOff>
                    <xdr:row>6</xdr:row>
                    <xdr:rowOff>68580</xdr:rowOff>
                  </from>
                  <to>
                    <xdr:col>6</xdr:col>
                    <xdr:colOff>693420</xdr:colOff>
                    <xdr:row>6</xdr:row>
                    <xdr:rowOff>297180</xdr:rowOff>
                  </to>
                </anchor>
              </controlPr>
            </control>
          </mc:Choice>
        </mc:AlternateContent>
        <mc:AlternateContent xmlns:mc="http://schemas.openxmlformats.org/markup-compatibility/2006">
          <mc:Choice Requires="x14">
            <control shapeId="2582532" r:id="rId7" name="Group Box 4">
              <controlPr defaultSize="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82533" r:id="rId8" name="Option Button 5">
              <controlPr defaultSize="0" autoFill="0" autoLine="0" autoPict="0">
                <anchor moveWithCells="1">
                  <from>
                    <xdr:col>5</xdr:col>
                    <xdr:colOff>502920</xdr:colOff>
                    <xdr:row>12</xdr:row>
                    <xdr:rowOff>144780</xdr:rowOff>
                  </from>
                  <to>
                    <xdr:col>5</xdr:col>
                    <xdr:colOff>723900</xdr:colOff>
                    <xdr:row>12</xdr:row>
                    <xdr:rowOff>350520</xdr:rowOff>
                  </to>
                </anchor>
              </controlPr>
            </control>
          </mc:Choice>
        </mc:AlternateContent>
        <mc:AlternateContent xmlns:mc="http://schemas.openxmlformats.org/markup-compatibility/2006">
          <mc:Choice Requires="x14">
            <control shapeId="2582534" r:id="rId9" name="Option Button 6">
              <controlPr defaultSize="0" autoFill="0" autoLine="0" autoPict="0">
                <anchor moveWithCells="1">
                  <from>
                    <xdr:col>6</xdr:col>
                    <xdr:colOff>464820</xdr:colOff>
                    <xdr:row>12</xdr:row>
                    <xdr:rowOff>144780</xdr:rowOff>
                  </from>
                  <to>
                    <xdr:col>6</xdr:col>
                    <xdr:colOff>693420</xdr:colOff>
                    <xdr:row>12</xdr:row>
                    <xdr:rowOff>350520</xdr:rowOff>
                  </to>
                </anchor>
              </controlPr>
            </control>
          </mc:Choice>
        </mc:AlternateContent>
        <mc:AlternateContent xmlns:mc="http://schemas.openxmlformats.org/markup-compatibility/2006">
          <mc:Choice Requires="x14">
            <control shapeId="2582535" r:id="rId10" name="Group Box 7">
              <controlPr defaultSize="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82536" r:id="rId11" name="Option Button 8">
              <controlPr defaultSize="0" autoFill="0" autoLine="0" autoPict="0">
                <anchor moveWithCells="1">
                  <from>
                    <xdr:col>5</xdr:col>
                    <xdr:colOff>502920</xdr:colOff>
                    <xdr:row>14</xdr:row>
                    <xdr:rowOff>76200</xdr:rowOff>
                  </from>
                  <to>
                    <xdr:col>5</xdr:col>
                    <xdr:colOff>754380</xdr:colOff>
                    <xdr:row>15</xdr:row>
                    <xdr:rowOff>0</xdr:rowOff>
                  </to>
                </anchor>
              </controlPr>
            </control>
          </mc:Choice>
        </mc:AlternateContent>
        <mc:AlternateContent xmlns:mc="http://schemas.openxmlformats.org/markup-compatibility/2006">
          <mc:Choice Requires="x14">
            <control shapeId="2582537" r:id="rId12" name="Option Button 9">
              <controlPr defaultSize="0" autoFill="0" autoLine="0" autoPict="0">
                <anchor moveWithCells="1">
                  <from>
                    <xdr:col>6</xdr:col>
                    <xdr:colOff>464820</xdr:colOff>
                    <xdr:row>14</xdr:row>
                    <xdr:rowOff>114300</xdr:rowOff>
                  </from>
                  <to>
                    <xdr:col>6</xdr:col>
                    <xdr:colOff>716280</xdr:colOff>
                    <xdr:row>15</xdr:row>
                    <xdr:rowOff>0</xdr:rowOff>
                  </to>
                </anchor>
              </controlPr>
            </control>
          </mc:Choice>
        </mc:AlternateContent>
        <mc:AlternateContent xmlns:mc="http://schemas.openxmlformats.org/markup-compatibility/2006">
          <mc:Choice Requires="x14">
            <control shapeId="2582538" r:id="rId13" name="Group Box 10">
              <controlPr defaultSize="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82539" r:id="rId14" name="Option Button 11">
              <controlPr defaultSize="0" autoFill="0" autoLine="0" autoPict="0">
                <anchor moveWithCells="1">
                  <from>
                    <xdr:col>5</xdr:col>
                    <xdr:colOff>533400</xdr:colOff>
                    <xdr:row>16</xdr:row>
                    <xdr:rowOff>106680</xdr:rowOff>
                  </from>
                  <to>
                    <xdr:col>5</xdr:col>
                    <xdr:colOff>792480</xdr:colOff>
                    <xdr:row>17</xdr:row>
                    <xdr:rowOff>0</xdr:rowOff>
                  </to>
                </anchor>
              </controlPr>
            </control>
          </mc:Choice>
        </mc:AlternateContent>
        <mc:AlternateContent xmlns:mc="http://schemas.openxmlformats.org/markup-compatibility/2006">
          <mc:Choice Requires="x14">
            <control shapeId="2582540" r:id="rId15" name="Option Button 12">
              <controlPr defaultSize="0" autoFill="0" autoLine="0" autoPict="0">
                <anchor moveWithCells="1">
                  <from>
                    <xdr:col>6</xdr:col>
                    <xdr:colOff>495300</xdr:colOff>
                    <xdr:row>16</xdr:row>
                    <xdr:rowOff>83820</xdr:rowOff>
                  </from>
                  <to>
                    <xdr:col>6</xdr:col>
                    <xdr:colOff>754380</xdr:colOff>
                    <xdr:row>17</xdr:row>
                    <xdr:rowOff>0</xdr:rowOff>
                  </to>
                </anchor>
              </controlPr>
            </control>
          </mc:Choice>
        </mc:AlternateContent>
        <mc:AlternateContent xmlns:mc="http://schemas.openxmlformats.org/markup-compatibility/2006">
          <mc:Choice Requires="x14">
            <control shapeId="2582541" r:id="rId16" name="Group Box 13">
              <controlPr defaultSize="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582542" r:id="rId17" name="Option Button 14">
              <controlPr defaultSize="0" autoFill="0" autoLine="0" autoPict="0">
                <anchor moveWithCells="1">
                  <from>
                    <xdr:col>5</xdr:col>
                    <xdr:colOff>533400</xdr:colOff>
                    <xdr:row>18</xdr:row>
                    <xdr:rowOff>106680</xdr:rowOff>
                  </from>
                  <to>
                    <xdr:col>5</xdr:col>
                    <xdr:colOff>830580</xdr:colOff>
                    <xdr:row>18</xdr:row>
                    <xdr:rowOff>335280</xdr:rowOff>
                  </to>
                </anchor>
              </controlPr>
            </control>
          </mc:Choice>
        </mc:AlternateContent>
        <mc:AlternateContent xmlns:mc="http://schemas.openxmlformats.org/markup-compatibility/2006">
          <mc:Choice Requires="x14">
            <control shapeId="2582543" r:id="rId18" name="Option Button 15">
              <controlPr defaultSize="0" autoFill="0" autoLine="0" autoPict="0">
                <anchor moveWithCells="1">
                  <from>
                    <xdr:col>6</xdr:col>
                    <xdr:colOff>502920</xdr:colOff>
                    <xdr:row>18</xdr:row>
                    <xdr:rowOff>83820</xdr:rowOff>
                  </from>
                  <to>
                    <xdr:col>6</xdr:col>
                    <xdr:colOff>754380</xdr:colOff>
                    <xdr:row>19</xdr:row>
                    <xdr:rowOff>0</xdr:rowOff>
                  </to>
                </anchor>
              </controlPr>
            </control>
          </mc:Choice>
        </mc:AlternateContent>
        <mc:AlternateContent xmlns:mc="http://schemas.openxmlformats.org/markup-compatibility/2006">
          <mc:Choice Requires="x14">
            <control shapeId="2582544" r:id="rId19" name="Group Box 16">
              <controlPr defaultSize="0" autoFill="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582545" r:id="rId20" name="Option Button 17">
              <controlPr defaultSize="0" autoFill="0" autoLine="0" autoPict="0">
                <anchor moveWithCells="1">
                  <from>
                    <xdr:col>5</xdr:col>
                    <xdr:colOff>541020</xdr:colOff>
                    <xdr:row>20</xdr:row>
                    <xdr:rowOff>83820</xdr:rowOff>
                  </from>
                  <to>
                    <xdr:col>5</xdr:col>
                    <xdr:colOff>807720</xdr:colOff>
                    <xdr:row>21</xdr:row>
                    <xdr:rowOff>0</xdr:rowOff>
                  </to>
                </anchor>
              </controlPr>
            </control>
          </mc:Choice>
        </mc:AlternateContent>
        <mc:AlternateContent xmlns:mc="http://schemas.openxmlformats.org/markup-compatibility/2006">
          <mc:Choice Requires="x14">
            <control shapeId="2582546" r:id="rId21" name="Option Button 18">
              <controlPr defaultSize="0" autoFill="0" autoLine="0" autoPict="0">
                <anchor moveWithCells="1">
                  <from>
                    <xdr:col>6</xdr:col>
                    <xdr:colOff>502920</xdr:colOff>
                    <xdr:row>20</xdr:row>
                    <xdr:rowOff>83820</xdr:rowOff>
                  </from>
                  <to>
                    <xdr:col>6</xdr:col>
                    <xdr:colOff>754380</xdr:colOff>
                    <xdr:row>21</xdr:row>
                    <xdr:rowOff>0</xdr:rowOff>
                  </to>
                </anchor>
              </controlPr>
            </control>
          </mc:Choice>
        </mc:AlternateContent>
        <mc:AlternateContent xmlns:mc="http://schemas.openxmlformats.org/markup-compatibility/2006">
          <mc:Choice Requires="x14">
            <control shapeId="2582547" r:id="rId22" name="Group Box 19">
              <controlPr defaultSize="0" autoFill="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582548" r:id="rId23" name="Option Button 20">
              <controlPr defaultSize="0" autoFill="0" autoLine="0" autoPict="0">
                <anchor moveWithCells="1">
                  <from>
                    <xdr:col>5</xdr:col>
                    <xdr:colOff>541020</xdr:colOff>
                    <xdr:row>22</xdr:row>
                    <xdr:rowOff>68580</xdr:rowOff>
                  </from>
                  <to>
                    <xdr:col>5</xdr:col>
                    <xdr:colOff>807720</xdr:colOff>
                    <xdr:row>23</xdr:row>
                    <xdr:rowOff>0</xdr:rowOff>
                  </to>
                </anchor>
              </controlPr>
            </control>
          </mc:Choice>
        </mc:AlternateContent>
        <mc:AlternateContent xmlns:mc="http://schemas.openxmlformats.org/markup-compatibility/2006">
          <mc:Choice Requires="x14">
            <control shapeId="2582549" r:id="rId24" name="Option Button 21">
              <controlPr defaultSize="0" autoFill="0" autoLine="0" autoPict="0">
                <anchor moveWithCells="1">
                  <from>
                    <xdr:col>6</xdr:col>
                    <xdr:colOff>502920</xdr:colOff>
                    <xdr:row>22</xdr:row>
                    <xdr:rowOff>76200</xdr:rowOff>
                  </from>
                  <to>
                    <xdr:col>6</xdr:col>
                    <xdr:colOff>754380</xdr:colOff>
                    <xdr:row>23</xdr:row>
                    <xdr:rowOff>0</xdr:rowOff>
                  </to>
                </anchor>
              </controlPr>
            </control>
          </mc:Choice>
        </mc:AlternateContent>
        <mc:AlternateContent xmlns:mc="http://schemas.openxmlformats.org/markup-compatibility/2006">
          <mc:Choice Requires="x14">
            <control shapeId="2582550" r:id="rId25" name="Group Box 22">
              <controlPr defaultSize="0" autoFill="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582551" r:id="rId26" name="Option Button 23">
              <controlPr defaultSize="0" autoFill="0" autoLine="0" autoPict="0">
                <anchor moveWithCells="1">
                  <from>
                    <xdr:col>5</xdr:col>
                    <xdr:colOff>541020</xdr:colOff>
                    <xdr:row>24</xdr:row>
                    <xdr:rowOff>106680</xdr:rowOff>
                  </from>
                  <to>
                    <xdr:col>5</xdr:col>
                    <xdr:colOff>792480</xdr:colOff>
                    <xdr:row>25</xdr:row>
                    <xdr:rowOff>0</xdr:rowOff>
                  </to>
                </anchor>
              </controlPr>
            </control>
          </mc:Choice>
        </mc:AlternateContent>
        <mc:AlternateContent xmlns:mc="http://schemas.openxmlformats.org/markup-compatibility/2006">
          <mc:Choice Requires="x14">
            <control shapeId="2582552" r:id="rId27" name="Option Button 24">
              <controlPr defaultSize="0" autoFill="0" autoLine="0" autoPict="0">
                <anchor moveWithCells="1">
                  <from>
                    <xdr:col>6</xdr:col>
                    <xdr:colOff>502920</xdr:colOff>
                    <xdr:row>24</xdr:row>
                    <xdr:rowOff>114300</xdr:rowOff>
                  </from>
                  <to>
                    <xdr:col>6</xdr:col>
                    <xdr:colOff>754380</xdr:colOff>
                    <xdr:row>25</xdr:row>
                    <xdr:rowOff>0</xdr:rowOff>
                  </to>
                </anchor>
              </controlPr>
            </control>
          </mc:Choice>
        </mc:AlternateContent>
        <mc:AlternateContent xmlns:mc="http://schemas.openxmlformats.org/markup-compatibility/2006">
          <mc:Choice Requires="x14">
            <control shapeId="2582553" r:id="rId28" name="Group Box 25">
              <controlPr defaultSize="0" autoFill="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582554" r:id="rId29" name="Option Button 26">
              <controlPr defaultSize="0" autoFill="0" autoLine="0" autoPict="0">
                <anchor moveWithCells="1">
                  <from>
                    <xdr:col>5</xdr:col>
                    <xdr:colOff>502920</xdr:colOff>
                    <xdr:row>26</xdr:row>
                    <xdr:rowOff>83820</xdr:rowOff>
                  </from>
                  <to>
                    <xdr:col>5</xdr:col>
                    <xdr:colOff>792480</xdr:colOff>
                    <xdr:row>27</xdr:row>
                    <xdr:rowOff>0</xdr:rowOff>
                  </to>
                </anchor>
              </controlPr>
            </control>
          </mc:Choice>
        </mc:AlternateContent>
        <mc:AlternateContent xmlns:mc="http://schemas.openxmlformats.org/markup-compatibility/2006">
          <mc:Choice Requires="x14">
            <control shapeId="2582555" r:id="rId30" name="Option Button 27">
              <controlPr defaultSize="0" autoFill="0" autoLine="0" autoPict="0">
                <anchor moveWithCells="1">
                  <from>
                    <xdr:col>6</xdr:col>
                    <xdr:colOff>502920</xdr:colOff>
                    <xdr:row>26</xdr:row>
                    <xdr:rowOff>106680</xdr:rowOff>
                  </from>
                  <to>
                    <xdr:col>6</xdr:col>
                    <xdr:colOff>792480</xdr:colOff>
                    <xdr:row>27</xdr:row>
                    <xdr:rowOff>0</xdr:rowOff>
                  </to>
                </anchor>
              </controlPr>
            </control>
          </mc:Choice>
        </mc:AlternateContent>
        <mc:AlternateContent xmlns:mc="http://schemas.openxmlformats.org/markup-compatibility/2006">
          <mc:Choice Requires="x14">
            <control shapeId="2582556" r:id="rId31" name="Group Box 28">
              <controlPr defaultSize="0" autoFill="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582557" r:id="rId32" name="Option Button 29">
              <controlPr defaultSize="0" autoFill="0" autoLine="0" autoPict="0">
                <anchor moveWithCells="1">
                  <from>
                    <xdr:col>5</xdr:col>
                    <xdr:colOff>502920</xdr:colOff>
                    <xdr:row>28</xdr:row>
                    <xdr:rowOff>83820</xdr:rowOff>
                  </from>
                  <to>
                    <xdr:col>5</xdr:col>
                    <xdr:colOff>792480</xdr:colOff>
                    <xdr:row>29</xdr:row>
                    <xdr:rowOff>0</xdr:rowOff>
                  </to>
                </anchor>
              </controlPr>
            </control>
          </mc:Choice>
        </mc:AlternateContent>
        <mc:AlternateContent xmlns:mc="http://schemas.openxmlformats.org/markup-compatibility/2006">
          <mc:Choice Requires="x14">
            <control shapeId="2582558" r:id="rId33" name="Option Button 30">
              <controlPr defaultSize="0" autoFill="0" autoLine="0" autoPict="0">
                <anchor moveWithCells="1">
                  <from>
                    <xdr:col>6</xdr:col>
                    <xdr:colOff>502920</xdr:colOff>
                    <xdr:row>28</xdr:row>
                    <xdr:rowOff>106680</xdr:rowOff>
                  </from>
                  <to>
                    <xdr:col>6</xdr:col>
                    <xdr:colOff>754380</xdr:colOff>
                    <xdr:row>29</xdr:row>
                    <xdr:rowOff>0</xdr:rowOff>
                  </to>
                </anchor>
              </controlPr>
            </control>
          </mc:Choice>
        </mc:AlternateContent>
        <mc:AlternateContent xmlns:mc="http://schemas.openxmlformats.org/markup-compatibility/2006">
          <mc:Choice Requires="x14">
            <control shapeId="2582559" r:id="rId34" name="Group Box 31">
              <controlPr defaultSize="0" autoFill="0" autoPict="0">
                <anchor moveWithCells="1">
                  <from>
                    <xdr:col>4</xdr:col>
                    <xdr:colOff>1181100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582560" r:id="rId35" name="Option Button 32">
              <controlPr defaultSize="0" autoFill="0" autoLine="0" autoPict="0">
                <anchor moveWithCells="1">
                  <from>
                    <xdr:col>5</xdr:col>
                    <xdr:colOff>541020</xdr:colOff>
                    <xdr:row>30</xdr:row>
                    <xdr:rowOff>106680</xdr:rowOff>
                  </from>
                  <to>
                    <xdr:col>5</xdr:col>
                    <xdr:colOff>807720</xdr:colOff>
                    <xdr:row>31</xdr:row>
                    <xdr:rowOff>0</xdr:rowOff>
                  </to>
                </anchor>
              </controlPr>
            </control>
          </mc:Choice>
        </mc:AlternateContent>
        <mc:AlternateContent xmlns:mc="http://schemas.openxmlformats.org/markup-compatibility/2006">
          <mc:Choice Requires="x14">
            <control shapeId="2582561" r:id="rId36" name="Option Button 33">
              <controlPr defaultSize="0" autoFill="0" autoLine="0" autoPict="0">
                <anchor moveWithCells="1">
                  <from>
                    <xdr:col>6</xdr:col>
                    <xdr:colOff>502920</xdr:colOff>
                    <xdr:row>30</xdr:row>
                    <xdr:rowOff>114300</xdr:rowOff>
                  </from>
                  <to>
                    <xdr:col>6</xdr:col>
                    <xdr:colOff>754380</xdr:colOff>
                    <xdr:row>31</xdr:row>
                    <xdr:rowOff>0</xdr:rowOff>
                  </to>
                </anchor>
              </controlPr>
            </control>
          </mc:Choice>
        </mc:AlternateContent>
        <mc:AlternateContent xmlns:mc="http://schemas.openxmlformats.org/markup-compatibility/2006">
          <mc:Choice Requires="x14">
            <control shapeId="2582562" r:id="rId37" name="Group Box 34">
              <controlPr defaultSize="0" autoFill="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582563" r:id="rId38" name="Option Button 35">
              <controlPr defaultSize="0" autoFill="0" autoLine="0" autoPict="0">
                <anchor moveWithCells="1">
                  <from>
                    <xdr:col>5</xdr:col>
                    <xdr:colOff>533400</xdr:colOff>
                    <xdr:row>32</xdr:row>
                    <xdr:rowOff>83820</xdr:rowOff>
                  </from>
                  <to>
                    <xdr:col>5</xdr:col>
                    <xdr:colOff>792480</xdr:colOff>
                    <xdr:row>33</xdr:row>
                    <xdr:rowOff>0</xdr:rowOff>
                  </to>
                </anchor>
              </controlPr>
            </control>
          </mc:Choice>
        </mc:AlternateContent>
        <mc:AlternateContent xmlns:mc="http://schemas.openxmlformats.org/markup-compatibility/2006">
          <mc:Choice Requires="x14">
            <control shapeId="2582564" r:id="rId39" name="Option Button 36">
              <controlPr defaultSize="0" autoFill="0" autoLine="0" autoPict="0">
                <anchor moveWithCells="1">
                  <from>
                    <xdr:col>6</xdr:col>
                    <xdr:colOff>464820</xdr:colOff>
                    <xdr:row>32</xdr:row>
                    <xdr:rowOff>83820</xdr:rowOff>
                  </from>
                  <to>
                    <xdr:col>6</xdr:col>
                    <xdr:colOff>754380</xdr:colOff>
                    <xdr:row>33</xdr:row>
                    <xdr:rowOff>0</xdr:rowOff>
                  </to>
                </anchor>
              </controlPr>
            </control>
          </mc:Choice>
        </mc:AlternateContent>
        <mc:AlternateContent xmlns:mc="http://schemas.openxmlformats.org/markup-compatibility/2006">
          <mc:Choice Requires="x14">
            <control shapeId="2582565" r:id="rId40" name="Group Box 37">
              <controlPr defaultSize="0" autoFill="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582566" r:id="rId41" name="Group Box 38">
              <controlPr defaultSize="0" autoFill="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582567" r:id="rId42" name="Group Box 39">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582568" r:id="rId43" name="Group Box 40">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582569" r:id="rId44" name="Group Box 41">
              <controlPr defaultSize="0" autoFill="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582570" r:id="rId45" name="Group Box 42">
              <controlPr defaultSize="0" autoFill="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2582571" r:id="rId46" name="Group Box 43">
              <controlPr defaultSize="0" autoFill="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2582572" r:id="rId47" name="Group Box 44">
              <controlPr defaultSize="0" autoFill="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582573" r:id="rId48" name="Group Box 45">
              <controlPr defaultSize="0" autoFill="0" autoPict="0">
                <anchor moveWithCells="1">
                  <from>
                    <xdr:col>5</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582574" r:id="rId49" name="Group Box 46">
              <controlPr defaultSize="0" autoFill="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582575" r:id="rId50" name="Group Box 47">
              <controlPr defaultSize="0" autoFill="0" autoPict="0">
                <anchor moveWithCells="1">
                  <from>
                    <xdr:col>4</xdr:col>
                    <xdr:colOff>1181100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582576" r:id="rId51" name="Group Box 48">
              <controlPr defaultSize="0" autoFill="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582577" r:id="rId52" name="Group Box 49">
              <controlPr defaultSize="0" autoFill="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2582578" r:id="rId53" name="Group Box 50">
              <controlPr defaultSize="0" autoFill="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582579" r:id="rId54" name="Group Box 51">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582580" r:id="rId55" name="Group Box 52">
              <controlPr defaultSize="0" autoFill="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582581" r:id="rId56" name="Group Box 53">
              <controlPr defaultSize="0" autoFill="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582582" r:id="rId57" name="Group Box 54">
              <controlPr defaultSize="0" autoFill="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582583" r:id="rId58" name="Group Box 55">
              <controlPr defaultSize="0" autoFill="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2582584" r:id="rId59" name="Group Box 56">
              <controlPr defaultSize="0" autoFill="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582585" r:id="rId60" name="Group Box 57">
              <controlPr defaultSize="0" autoFill="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2582586" r:id="rId61" name="Group Box 58">
              <controlPr defaultSize="0" autoFill="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2582587" r:id="rId62" name="Group Box 59">
              <controlPr defaultSize="0" autoFill="0" autoPict="0">
                <anchor moveWithCells="1">
                  <from>
                    <xdr:col>4</xdr:col>
                    <xdr:colOff>1181100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582588" r:id="rId63" name="Group Box 60">
              <controlPr defaultSize="0" autoFill="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582589" r:id="rId64" name="Group Box 61">
              <controlPr defaultSize="0" autoFill="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582590" r:id="rId65" name="Group Box 62">
              <controlPr defaultSize="0" autoFill="0" autoPict="0">
                <anchor moveWithCells="1">
                  <from>
                    <xdr:col>5</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582591" r:id="rId66" name="Group Box 63">
              <controlPr defaultSize="0" autoFill="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2582592" r:id="rId67" name="Group Box 64">
              <controlPr defaultSize="0" autoFill="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582593" r:id="rId68" name="Group Box 65">
              <controlPr defaultSize="0" autoFill="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582594" r:id="rId69" name="Group Box 66">
              <controlPr defaultSize="0" autoFill="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582595" r:id="rId70" name="Group Box 6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2582596" r:id="rId71" name="Group Box 68">
              <controlPr defaultSize="0" autoFill="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2582597" r:id="rId72" name="Group Box 69">
              <controlPr defaultSize="0" autoFill="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2582598" r:id="rId73" name="Group Box 70">
              <controlPr defaultSize="0" autoFill="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582599" r:id="rId74" name="Group Box 71">
              <controlPr defaultSize="0" autoFill="0" autoPict="0">
                <anchor moveWithCells="1">
                  <from>
                    <xdr:col>4</xdr:col>
                    <xdr:colOff>1181100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582600" r:id="rId75" name="Group Box 72">
              <controlPr defaultSize="0" autoFill="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2582601" r:id="rId76" name="Group Box 73">
              <controlPr defaultSize="0" autoFill="0" autoPict="0">
                <anchor moveWithCells="1">
                  <from>
                    <xdr:col>5</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582602" r:id="rId77" name="Group Box 74">
              <controlPr defaultSize="0" autoFill="0" autoPict="0">
                <anchor moveWithCells="1">
                  <from>
                    <xdr:col>5</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582603" r:id="rId78" name="Group Box 75">
              <controlPr defaultSize="0" autoFill="0" autoPict="0">
                <anchor moveWithCells="1">
                  <from>
                    <xdr:col>5</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582604" r:id="rId79" name="Group Box 76">
              <controlPr defaultSize="0" autoFill="0" autoPict="0">
                <anchor moveWithCells="1">
                  <from>
                    <xdr:col>5</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582605" r:id="rId80" name="Group Box 77">
              <controlPr defaultSize="0" autoFill="0" autoPict="0">
                <anchor moveWithCells="1">
                  <from>
                    <xdr:col>5</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582606" r:id="rId81" name="Group Box 78">
              <controlPr defaultSize="0" autoFill="0" autoPict="0">
                <anchor moveWithCells="1">
                  <from>
                    <xdr:col>5</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2582607" r:id="rId82" name="Group Box 79">
              <controlPr defaultSize="0" autoFill="0" autoPict="0">
                <anchor moveWithCells="1">
                  <from>
                    <xdr:col>5</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582608" r:id="rId83" name="Group Box 80">
              <controlPr defaultSize="0" autoFill="0" autoPict="0">
                <anchor moveWithCells="1">
                  <from>
                    <xdr:col>5</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582609" r:id="rId84" name="Group Box 81">
              <controlPr defaultSize="0" autoFill="0" autoPict="0">
                <anchor moveWithCells="1">
                  <from>
                    <xdr:col>5</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582610" r:id="rId85" name="Group Box 82">
              <controlPr defaultSize="0" autoFill="0" autoPict="0">
                <anchor moveWithCells="1">
                  <from>
                    <xdr:col>5</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2582611" r:id="rId86" name="Group Box 83">
              <controlPr defaultSize="0" autoFill="0" autoPict="0">
                <anchor moveWithCells="1">
                  <from>
                    <xdr:col>4</xdr:col>
                    <xdr:colOff>1181100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582612" r:id="rId87" name="Group Box 84">
              <controlPr defaultSize="0" autoFill="0" autoPict="0">
                <anchor moveWithCells="1">
                  <from>
                    <xdr:col>5</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582613" r:id="rId88" name="Option Button 85">
              <controlPr defaultSize="0" autoFill="0" autoLine="0" autoPict="0">
                <anchor moveWithCells="1">
                  <from>
                    <xdr:col>5</xdr:col>
                    <xdr:colOff>563880</xdr:colOff>
                    <xdr:row>38</xdr:row>
                    <xdr:rowOff>68580</xdr:rowOff>
                  </from>
                  <to>
                    <xdr:col>5</xdr:col>
                    <xdr:colOff>838200</xdr:colOff>
                    <xdr:row>38</xdr:row>
                    <xdr:rowOff>297180</xdr:rowOff>
                  </to>
                </anchor>
              </controlPr>
            </control>
          </mc:Choice>
        </mc:AlternateContent>
        <mc:AlternateContent xmlns:mc="http://schemas.openxmlformats.org/markup-compatibility/2006">
          <mc:Choice Requires="x14">
            <control shapeId="2582614" r:id="rId89" name="Option Button 86">
              <controlPr defaultSize="0" autoFill="0" autoLine="0" autoPict="0">
                <anchor moveWithCells="1">
                  <from>
                    <xdr:col>6</xdr:col>
                    <xdr:colOff>464820</xdr:colOff>
                    <xdr:row>38</xdr:row>
                    <xdr:rowOff>68580</xdr:rowOff>
                  </from>
                  <to>
                    <xdr:col>6</xdr:col>
                    <xdr:colOff>754380</xdr:colOff>
                    <xdr:row>38</xdr:row>
                    <xdr:rowOff>297180</xdr:rowOff>
                  </to>
                </anchor>
              </controlPr>
            </control>
          </mc:Choice>
        </mc:AlternateContent>
        <mc:AlternateContent xmlns:mc="http://schemas.openxmlformats.org/markup-compatibility/2006">
          <mc:Choice Requires="x14">
            <control shapeId="2582615" r:id="rId90" name="Option Button 87">
              <controlPr defaultSize="0" autoFill="0" autoLine="0" autoPict="0">
                <anchor moveWithCells="1">
                  <from>
                    <xdr:col>5</xdr:col>
                    <xdr:colOff>541020</xdr:colOff>
                    <xdr:row>44</xdr:row>
                    <xdr:rowOff>114300</xdr:rowOff>
                  </from>
                  <to>
                    <xdr:col>5</xdr:col>
                    <xdr:colOff>830580</xdr:colOff>
                    <xdr:row>44</xdr:row>
                    <xdr:rowOff>335280</xdr:rowOff>
                  </to>
                </anchor>
              </controlPr>
            </control>
          </mc:Choice>
        </mc:AlternateContent>
        <mc:AlternateContent xmlns:mc="http://schemas.openxmlformats.org/markup-compatibility/2006">
          <mc:Choice Requires="x14">
            <control shapeId="2582616" r:id="rId91" name="Option Button 88">
              <controlPr defaultSize="0" autoFill="0" autoLine="0" autoPict="0">
                <anchor moveWithCells="1">
                  <from>
                    <xdr:col>6</xdr:col>
                    <xdr:colOff>449580</xdr:colOff>
                    <xdr:row>44</xdr:row>
                    <xdr:rowOff>144780</xdr:rowOff>
                  </from>
                  <to>
                    <xdr:col>6</xdr:col>
                    <xdr:colOff>716280</xdr:colOff>
                    <xdr:row>44</xdr:row>
                    <xdr:rowOff>350520</xdr:rowOff>
                  </to>
                </anchor>
              </controlPr>
            </control>
          </mc:Choice>
        </mc:AlternateContent>
        <mc:AlternateContent xmlns:mc="http://schemas.openxmlformats.org/markup-compatibility/2006">
          <mc:Choice Requires="x14">
            <control shapeId="2582617" r:id="rId92" name="Option Button 89">
              <controlPr defaultSize="0" autoFill="0" autoLine="0" autoPict="0">
                <anchor moveWithCells="1">
                  <from>
                    <xdr:col>5</xdr:col>
                    <xdr:colOff>541020</xdr:colOff>
                    <xdr:row>46</xdr:row>
                    <xdr:rowOff>106680</xdr:rowOff>
                  </from>
                  <to>
                    <xdr:col>5</xdr:col>
                    <xdr:colOff>830580</xdr:colOff>
                    <xdr:row>46</xdr:row>
                    <xdr:rowOff>335280</xdr:rowOff>
                  </to>
                </anchor>
              </controlPr>
            </control>
          </mc:Choice>
        </mc:AlternateContent>
        <mc:AlternateContent xmlns:mc="http://schemas.openxmlformats.org/markup-compatibility/2006">
          <mc:Choice Requires="x14">
            <control shapeId="2582618" r:id="rId93" name="Option Button 90">
              <controlPr defaultSize="0" autoFill="0" autoLine="0" autoPict="0">
                <anchor moveWithCells="1">
                  <from>
                    <xdr:col>6</xdr:col>
                    <xdr:colOff>487680</xdr:colOff>
                    <xdr:row>46</xdr:row>
                    <xdr:rowOff>106680</xdr:rowOff>
                  </from>
                  <to>
                    <xdr:col>6</xdr:col>
                    <xdr:colOff>769620</xdr:colOff>
                    <xdr:row>46</xdr:row>
                    <xdr:rowOff>335280</xdr:rowOff>
                  </to>
                </anchor>
              </controlPr>
            </control>
          </mc:Choice>
        </mc:AlternateContent>
        <mc:AlternateContent xmlns:mc="http://schemas.openxmlformats.org/markup-compatibility/2006">
          <mc:Choice Requires="x14">
            <control shapeId="2582619" r:id="rId94" name="Option Button 91">
              <controlPr defaultSize="0" autoFill="0" autoLine="0" autoPict="0">
                <anchor moveWithCells="1">
                  <from>
                    <xdr:col>5</xdr:col>
                    <xdr:colOff>487680</xdr:colOff>
                    <xdr:row>48</xdr:row>
                    <xdr:rowOff>106680</xdr:rowOff>
                  </from>
                  <to>
                    <xdr:col>5</xdr:col>
                    <xdr:colOff>769620</xdr:colOff>
                    <xdr:row>48</xdr:row>
                    <xdr:rowOff>335280</xdr:rowOff>
                  </to>
                </anchor>
              </controlPr>
            </control>
          </mc:Choice>
        </mc:AlternateContent>
        <mc:AlternateContent xmlns:mc="http://schemas.openxmlformats.org/markup-compatibility/2006">
          <mc:Choice Requires="x14">
            <control shapeId="2582620" r:id="rId95" name="Option Button 92">
              <controlPr defaultSize="0" autoFill="0" autoLine="0" autoPict="0">
                <anchor moveWithCells="1">
                  <from>
                    <xdr:col>6</xdr:col>
                    <xdr:colOff>464820</xdr:colOff>
                    <xdr:row>48</xdr:row>
                    <xdr:rowOff>106680</xdr:rowOff>
                  </from>
                  <to>
                    <xdr:col>6</xdr:col>
                    <xdr:colOff>754380</xdr:colOff>
                    <xdr:row>48</xdr:row>
                    <xdr:rowOff>335280</xdr:rowOff>
                  </to>
                </anchor>
              </controlPr>
            </control>
          </mc:Choice>
        </mc:AlternateContent>
        <mc:AlternateContent xmlns:mc="http://schemas.openxmlformats.org/markup-compatibility/2006">
          <mc:Choice Requires="x14">
            <control shapeId="2582621" r:id="rId96" name="Option Button 93">
              <controlPr defaultSize="0" autoFill="0" autoLine="0" autoPict="0">
                <anchor moveWithCells="1">
                  <from>
                    <xdr:col>5</xdr:col>
                    <xdr:colOff>502920</xdr:colOff>
                    <xdr:row>50</xdr:row>
                    <xdr:rowOff>83820</xdr:rowOff>
                  </from>
                  <to>
                    <xdr:col>5</xdr:col>
                    <xdr:colOff>792480</xdr:colOff>
                    <xdr:row>50</xdr:row>
                    <xdr:rowOff>304800</xdr:rowOff>
                  </to>
                </anchor>
              </controlPr>
            </control>
          </mc:Choice>
        </mc:AlternateContent>
        <mc:AlternateContent xmlns:mc="http://schemas.openxmlformats.org/markup-compatibility/2006">
          <mc:Choice Requires="x14">
            <control shapeId="2582622" r:id="rId97" name="Option Button 94">
              <controlPr defaultSize="0" autoFill="0" autoLine="0" autoPict="0">
                <anchor moveWithCells="1">
                  <from>
                    <xdr:col>6</xdr:col>
                    <xdr:colOff>411480</xdr:colOff>
                    <xdr:row>50</xdr:row>
                    <xdr:rowOff>114300</xdr:rowOff>
                  </from>
                  <to>
                    <xdr:col>6</xdr:col>
                    <xdr:colOff>693420</xdr:colOff>
                    <xdr:row>50</xdr:row>
                    <xdr:rowOff>335280</xdr:rowOff>
                  </to>
                </anchor>
              </controlPr>
            </control>
          </mc:Choice>
        </mc:AlternateContent>
        <mc:AlternateContent xmlns:mc="http://schemas.openxmlformats.org/markup-compatibility/2006">
          <mc:Choice Requires="x14">
            <control shapeId="2582623" r:id="rId98" name="Option Button 95">
              <controlPr defaultSize="0" autoFill="0" autoLine="0" autoPict="0">
                <anchor moveWithCells="1">
                  <from>
                    <xdr:col>5</xdr:col>
                    <xdr:colOff>502920</xdr:colOff>
                    <xdr:row>52</xdr:row>
                    <xdr:rowOff>114300</xdr:rowOff>
                  </from>
                  <to>
                    <xdr:col>5</xdr:col>
                    <xdr:colOff>792480</xdr:colOff>
                    <xdr:row>52</xdr:row>
                    <xdr:rowOff>335280</xdr:rowOff>
                  </to>
                </anchor>
              </controlPr>
            </control>
          </mc:Choice>
        </mc:AlternateContent>
        <mc:AlternateContent xmlns:mc="http://schemas.openxmlformats.org/markup-compatibility/2006">
          <mc:Choice Requires="x14">
            <control shapeId="2582624" r:id="rId99" name="Option Button 96">
              <controlPr defaultSize="0" autoFill="0" autoLine="0" autoPict="0">
                <anchor moveWithCells="1">
                  <from>
                    <xdr:col>6</xdr:col>
                    <xdr:colOff>464820</xdr:colOff>
                    <xdr:row>52</xdr:row>
                    <xdr:rowOff>114300</xdr:rowOff>
                  </from>
                  <to>
                    <xdr:col>6</xdr:col>
                    <xdr:colOff>754380</xdr:colOff>
                    <xdr:row>52</xdr:row>
                    <xdr:rowOff>335280</xdr:rowOff>
                  </to>
                </anchor>
              </controlPr>
            </control>
          </mc:Choice>
        </mc:AlternateContent>
        <mc:AlternateContent xmlns:mc="http://schemas.openxmlformats.org/markup-compatibility/2006">
          <mc:Choice Requires="x14">
            <control shapeId="2582625" r:id="rId100" name="Option Button 97">
              <controlPr defaultSize="0" autoFill="0" autoLine="0" autoPict="0">
                <anchor moveWithCells="1">
                  <from>
                    <xdr:col>5</xdr:col>
                    <xdr:colOff>563880</xdr:colOff>
                    <xdr:row>54</xdr:row>
                    <xdr:rowOff>83820</xdr:rowOff>
                  </from>
                  <to>
                    <xdr:col>5</xdr:col>
                    <xdr:colOff>838200</xdr:colOff>
                    <xdr:row>54</xdr:row>
                    <xdr:rowOff>304800</xdr:rowOff>
                  </to>
                </anchor>
              </controlPr>
            </control>
          </mc:Choice>
        </mc:AlternateContent>
        <mc:AlternateContent xmlns:mc="http://schemas.openxmlformats.org/markup-compatibility/2006">
          <mc:Choice Requires="x14">
            <control shapeId="2582626" r:id="rId101" name="Option Button 98">
              <controlPr defaultSize="0" autoFill="0" autoLine="0" autoPict="0">
                <anchor moveWithCells="1">
                  <from>
                    <xdr:col>6</xdr:col>
                    <xdr:colOff>464820</xdr:colOff>
                    <xdr:row>54</xdr:row>
                    <xdr:rowOff>83820</xdr:rowOff>
                  </from>
                  <to>
                    <xdr:col>6</xdr:col>
                    <xdr:colOff>754380</xdr:colOff>
                    <xdr:row>54</xdr:row>
                    <xdr:rowOff>304800</xdr:rowOff>
                  </to>
                </anchor>
              </controlPr>
            </control>
          </mc:Choice>
        </mc:AlternateContent>
        <mc:AlternateContent xmlns:mc="http://schemas.openxmlformats.org/markup-compatibility/2006">
          <mc:Choice Requires="x14">
            <control shapeId="2582627" r:id="rId102" name="Option Button 99">
              <controlPr defaultSize="0" autoFill="0" autoLine="0" autoPict="0">
                <anchor moveWithCells="1">
                  <from>
                    <xdr:col>5</xdr:col>
                    <xdr:colOff>533400</xdr:colOff>
                    <xdr:row>56</xdr:row>
                    <xdr:rowOff>144780</xdr:rowOff>
                  </from>
                  <to>
                    <xdr:col>5</xdr:col>
                    <xdr:colOff>830580</xdr:colOff>
                    <xdr:row>56</xdr:row>
                    <xdr:rowOff>342900</xdr:rowOff>
                  </to>
                </anchor>
              </controlPr>
            </control>
          </mc:Choice>
        </mc:AlternateContent>
        <mc:AlternateContent xmlns:mc="http://schemas.openxmlformats.org/markup-compatibility/2006">
          <mc:Choice Requires="x14">
            <control shapeId="2582628" r:id="rId103" name="Option Button 100">
              <controlPr defaultSize="0" autoFill="0" autoLine="0" autoPict="0">
                <anchor moveWithCells="1">
                  <from>
                    <xdr:col>6</xdr:col>
                    <xdr:colOff>464820</xdr:colOff>
                    <xdr:row>56</xdr:row>
                    <xdr:rowOff>144780</xdr:rowOff>
                  </from>
                  <to>
                    <xdr:col>6</xdr:col>
                    <xdr:colOff>754380</xdr:colOff>
                    <xdr:row>56</xdr:row>
                    <xdr:rowOff>342900</xdr:rowOff>
                  </to>
                </anchor>
              </controlPr>
            </control>
          </mc:Choice>
        </mc:AlternateContent>
        <mc:AlternateContent xmlns:mc="http://schemas.openxmlformats.org/markup-compatibility/2006">
          <mc:Choice Requires="x14">
            <control shapeId="2582629" r:id="rId104" name="Option Button 101">
              <controlPr defaultSize="0" autoFill="0" autoLine="0" autoPict="0">
                <anchor moveWithCells="1">
                  <from>
                    <xdr:col>5</xdr:col>
                    <xdr:colOff>502920</xdr:colOff>
                    <xdr:row>58</xdr:row>
                    <xdr:rowOff>114300</xdr:rowOff>
                  </from>
                  <to>
                    <xdr:col>5</xdr:col>
                    <xdr:colOff>792480</xdr:colOff>
                    <xdr:row>58</xdr:row>
                    <xdr:rowOff>335280</xdr:rowOff>
                  </to>
                </anchor>
              </controlPr>
            </control>
          </mc:Choice>
        </mc:AlternateContent>
        <mc:AlternateContent xmlns:mc="http://schemas.openxmlformats.org/markup-compatibility/2006">
          <mc:Choice Requires="x14">
            <control shapeId="2582630" r:id="rId105" name="Option Button 102">
              <controlPr defaultSize="0" autoFill="0" autoLine="0" autoPict="0">
                <anchor moveWithCells="1">
                  <from>
                    <xdr:col>6</xdr:col>
                    <xdr:colOff>464820</xdr:colOff>
                    <xdr:row>58</xdr:row>
                    <xdr:rowOff>144780</xdr:rowOff>
                  </from>
                  <to>
                    <xdr:col>6</xdr:col>
                    <xdr:colOff>754380</xdr:colOff>
                    <xdr:row>58</xdr:row>
                    <xdr:rowOff>350520</xdr:rowOff>
                  </to>
                </anchor>
              </controlPr>
            </control>
          </mc:Choice>
        </mc:AlternateContent>
        <mc:AlternateContent xmlns:mc="http://schemas.openxmlformats.org/markup-compatibility/2006">
          <mc:Choice Requires="x14">
            <control shapeId="2582631" r:id="rId106" name="Option Button 103">
              <controlPr defaultSize="0" autoFill="0" autoLine="0" autoPict="0">
                <anchor moveWithCells="1">
                  <from>
                    <xdr:col>5</xdr:col>
                    <xdr:colOff>495300</xdr:colOff>
                    <xdr:row>60</xdr:row>
                    <xdr:rowOff>144780</xdr:rowOff>
                  </from>
                  <to>
                    <xdr:col>5</xdr:col>
                    <xdr:colOff>792480</xdr:colOff>
                    <xdr:row>60</xdr:row>
                    <xdr:rowOff>350520</xdr:rowOff>
                  </to>
                </anchor>
              </controlPr>
            </control>
          </mc:Choice>
        </mc:AlternateContent>
        <mc:AlternateContent xmlns:mc="http://schemas.openxmlformats.org/markup-compatibility/2006">
          <mc:Choice Requires="x14">
            <control shapeId="2582632" r:id="rId107" name="Option Button 104">
              <controlPr defaultSize="0" autoFill="0" autoLine="0" autoPict="0">
                <anchor moveWithCells="1">
                  <from>
                    <xdr:col>6</xdr:col>
                    <xdr:colOff>464820</xdr:colOff>
                    <xdr:row>60</xdr:row>
                    <xdr:rowOff>106680</xdr:rowOff>
                  </from>
                  <to>
                    <xdr:col>6</xdr:col>
                    <xdr:colOff>754380</xdr:colOff>
                    <xdr:row>60</xdr:row>
                    <xdr:rowOff>335280</xdr:rowOff>
                  </to>
                </anchor>
              </controlPr>
            </control>
          </mc:Choice>
        </mc:AlternateContent>
        <mc:AlternateContent xmlns:mc="http://schemas.openxmlformats.org/markup-compatibility/2006">
          <mc:Choice Requires="x14">
            <control shapeId="2582633" r:id="rId108" name="Option Button 105">
              <controlPr defaultSize="0" autoFill="0" autoLine="0" autoPict="0">
                <anchor moveWithCells="1">
                  <from>
                    <xdr:col>5</xdr:col>
                    <xdr:colOff>502920</xdr:colOff>
                    <xdr:row>62</xdr:row>
                    <xdr:rowOff>144780</xdr:rowOff>
                  </from>
                  <to>
                    <xdr:col>5</xdr:col>
                    <xdr:colOff>792480</xdr:colOff>
                    <xdr:row>62</xdr:row>
                    <xdr:rowOff>373380</xdr:rowOff>
                  </to>
                </anchor>
              </controlPr>
            </control>
          </mc:Choice>
        </mc:AlternateContent>
        <mc:AlternateContent xmlns:mc="http://schemas.openxmlformats.org/markup-compatibility/2006">
          <mc:Choice Requires="x14">
            <control shapeId="2582634" r:id="rId109" name="Option Button 106">
              <controlPr defaultSize="0" autoFill="0" autoLine="0" autoPict="0">
                <anchor moveWithCells="1">
                  <from>
                    <xdr:col>6</xdr:col>
                    <xdr:colOff>464820</xdr:colOff>
                    <xdr:row>62</xdr:row>
                    <xdr:rowOff>121920</xdr:rowOff>
                  </from>
                  <to>
                    <xdr:col>6</xdr:col>
                    <xdr:colOff>754380</xdr:colOff>
                    <xdr:row>62</xdr:row>
                    <xdr:rowOff>342900</xdr:rowOff>
                  </to>
                </anchor>
              </controlPr>
            </control>
          </mc:Choice>
        </mc:AlternateContent>
        <mc:AlternateContent xmlns:mc="http://schemas.openxmlformats.org/markup-compatibility/2006">
          <mc:Choice Requires="x14">
            <control shapeId="2582635" r:id="rId110" name="Option Button 107">
              <controlPr defaultSize="0" autoFill="0" autoLine="0" autoPict="0">
                <anchor moveWithCells="1">
                  <from>
                    <xdr:col>5</xdr:col>
                    <xdr:colOff>502920</xdr:colOff>
                    <xdr:row>64</xdr:row>
                    <xdr:rowOff>106680</xdr:rowOff>
                  </from>
                  <to>
                    <xdr:col>5</xdr:col>
                    <xdr:colOff>792480</xdr:colOff>
                    <xdr:row>64</xdr:row>
                    <xdr:rowOff>335280</xdr:rowOff>
                  </to>
                </anchor>
              </controlPr>
            </control>
          </mc:Choice>
        </mc:AlternateContent>
        <mc:AlternateContent xmlns:mc="http://schemas.openxmlformats.org/markup-compatibility/2006">
          <mc:Choice Requires="x14">
            <control shapeId="2582636" r:id="rId111" name="Option Button 108">
              <controlPr defaultSize="0" autoFill="0" autoLine="0" autoPict="0">
                <anchor moveWithCells="1">
                  <from>
                    <xdr:col>6</xdr:col>
                    <xdr:colOff>426720</xdr:colOff>
                    <xdr:row>64</xdr:row>
                    <xdr:rowOff>114300</xdr:rowOff>
                  </from>
                  <to>
                    <xdr:col>6</xdr:col>
                    <xdr:colOff>716280</xdr:colOff>
                    <xdr:row>64</xdr:row>
                    <xdr:rowOff>335280</xdr:rowOff>
                  </to>
                </anchor>
              </controlPr>
            </control>
          </mc:Choice>
        </mc:AlternateContent>
        <mc:AlternateContent xmlns:mc="http://schemas.openxmlformats.org/markup-compatibility/2006">
          <mc:Choice Requires="x14">
            <control shapeId="2582637" r:id="rId112" name="Option Button 109">
              <controlPr defaultSize="0" autoFill="0" autoLine="0" autoPict="0">
                <anchor moveWithCells="1">
                  <from>
                    <xdr:col>5</xdr:col>
                    <xdr:colOff>541020</xdr:colOff>
                    <xdr:row>70</xdr:row>
                    <xdr:rowOff>106680</xdr:rowOff>
                  </from>
                  <to>
                    <xdr:col>5</xdr:col>
                    <xdr:colOff>830580</xdr:colOff>
                    <xdr:row>70</xdr:row>
                    <xdr:rowOff>312420</xdr:rowOff>
                  </to>
                </anchor>
              </controlPr>
            </control>
          </mc:Choice>
        </mc:AlternateContent>
        <mc:AlternateContent xmlns:mc="http://schemas.openxmlformats.org/markup-compatibility/2006">
          <mc:Choice Requires="x14">
            <control shapeId="2582638" r:id="rId113" name="Option Button 110">
              <controlPr defaultSize="0" autoFill="0" autoLine="0" autoPict="0">
                <anchor moveWithCells="1">
                  <from>
                    <xdr:col>6</xdr:col>
                    <xdr:colOff>411480</xdr:colOff>
                    <xdr:row>70</xdr:row>
                    <xdr:rowOff>106680</xdr:rowOff>
                  </from>
                  <to>
                    <xdr:col>6</xdr:col>
                    <xdr:colOff>693420</xdr:colOff>
                    <xdr:row>70</xdr:row>
                    <xdr:rowOff>312420</xdr:rowOff>
                  </to>
                </anchor>
              </controlPr>
            </control>
          </mc:Choice>
        </mc:AlternateContent>
        <mc:AlternateContent xmlns:mc="http://schemas.openxmlformats.org/markup-compatibility/2006">
          <mc:Choice Requires="x14">
            <control shapeId="2582639" r:id="rId114" name="Option Button 111">
              <controlPr defaultSize="0" autoFill="0" autoLine="0" autoPict="0">
                <anchor moveWithCells="1">
                  <from>
                    <xdr:col>5</xdr:col>
                    <xdr:colOff>502920</xdr:colOff>
                    <xdr:row>76</xdr:row>
                    <xdr:rowOff>76200</xdr:rowOff>
                  </from>
                  <to>
                    <xdr:col>5</xdr:col>
                    <xdr:colOff>792480</xdr:colOff>
                    <xdr:row>76</xdr:row>
                    <xdr:rowOff>297180</xdr:rowOff>
                  </to>
                </anchor>
              </controlPr>
            </control>
          </mc:Choice>
        </mc:AlternateContent>
        <mc:AlternateContent xmlns:mc="http://schemas.openxmlformats.org/markup-compatibility/2006">
          <mc:Choice Requires="x14">
            <control shapeId="2582640" r:id="rId115" name="Option Button 112">
              <controlPr defaultSize="0" autoFill="0" autoLine="0" autoPict="0">
                <anchor moveWithCells="1">
                  <from>
                    <xdr:col>6</xdr:col>
                    <xdr:colOff>411480</xdr:colOff>
                    <xdr:row>76</xdr:row>
                    <xdr:rowOff>76200</xdr:rowOff>
                  </from>
                  <to>
                    <xdr:col>6</xdr:col>
                    <xdr:colOff>693420</xdr:colOff>
                    <xdr:row>76</xdr:row>
                    <xdr:rowOff>297180</xdr:rowOff>
                  </to>
                </anchor>
              </controlPr>
            </control>
          </mc:Choice>
        </mc:AlternateContent>
        <mc:AlternateContent xmlns:mc="http://schemas.openxmlformats.org/markup-compatibility/2006">
          <mc:Choice Requires="x14">
            <control shapeId="2582641" r:id="rId116" name="Option Button 113">
              <controlPr defaultSize="0" autoFill="0" autoLine="0" autoPict="0">
                <anchor moveWithCells="1">
                  <from>
                    <xdr:col>5</xdr:col>
                    <xdr:colOff>541020</xdr:colOff>
                    <xdr:row>78</xdr:row>
                    <xdr:rowOff>68580</xdr:rowOff>
                  </from>
                  <to>
                    <xdr:col>5</xdr:col>
                    <xdr:colOff>830580</xdr:colOff>
                    <xdr:row>78</xdr:row>
                    <xdr:rowOff>297180</xdr:rowOff>
                  </to>
                </anchor>
              </controlPr>
            </control>
          </mc:Choice>
        </mc:AlternateContent>
        <mc:AlternateContent xmlns:mc="http://schemas.openxmlformats.org/markup-compatibility/2006">
          <mc:Choice Requires="x14">
            <control shapeId="2582642" r:id="rId117" name="Option Button 114">
              <controlPr defaultSize="0" autoFill="0" autoLine="0" autoPict="0">
                <anchor moveWithCells="1">
                  <from>
                    <xdr:col>6</xdr:col>
                    <xdr:colOff>449580</xdr:colOff>
                    <xdr:row>78</xdr:row>
                    <xdr:rowOff>83820</xdr:rowOff>
                  </from>
                  <to>
                    <xdr:col>6</xdr:col>
                    <xdr:colOff>716280</xdr:colOff>
                    <xdr:row>78</xdr:row>
                    <xdr:rowOff>304800</xdr:rowOff>
                  </to>
                </anchor>
              </controlPr>
            </control>
          </mc:Choice>
        </mc:AlternateContent>
        <mc:AlternateContent xmlns:mc="http://schemas.openxmlformats.org/markup-compatibility/2006">
          <mc:Choice Requires="x14">
            <control shapeId="2582643" r:id="rId118" name="Option Button 115">
              <controlPr defaultSize="0" autoFill="0" autoLine="0" autoPict="0">
                <anchor moveWithCells="1">
                  <from>
                    <xdr:col>5</xdr:col>
                    <xdr:colOff>541020</xdr:colOff>
                    <xdr:row>80</xdr:row>
                    <xdr:rowOff>114300</xdr:rowOff>
                  </from>
                  <to>
                    <xdr:col>5</xdr:col>
                    <xdr:colOff>830580</xdr:colOff>
                    <xdr:row>80</xdr:row>
                    <xdr:rowOff>335280</xdr:rowOff>
                  </to>
                </anchor>
              </controlPr>
            </control>
          </mc:Choice>
        </mc:AlternateContent>
        <mc:AlternateContent xmlns:mc="http://schemas.openxmlformats.org/markup-compatibility/2006">
          <mc:Choice Requires="x14">
            <control shapeId="2582644" r:id="rId119" name="Option Button 116">
              <controlPr defaultSize="0" autoFill="0" autoLine="0" autoPict="0">
                <anchor moveWithCells="1">
                  <from>
                    <xdr:col>6</xdr:col>
                    <xdr:colOff>464820</xdr:colOff>
                    <xdr:row>80</xdr:row>
                    <xdr:rowOff>83820</xdr:rowOff>
                  </from>
                  <to>
                    <xdr:col>6</xdr:col>
                    <xdr:colOff>754380</xdr:colOff>
                    <xdr:row>80</xdr:row>
                    <xdr:rowOff>304800</xdr:rowOff>
                  </to>
                </anchor>
              </controlPr>
            </control>
          </mc:Choice>
        </mc:AlternateContent>
        <mc:AlternateContent xmlns:mc="http://schemas.openxmlformats.org/markup-compatibility/2006">
          <mc:Choice Requires="x14">
            <control shapeId="2582645" r:id="rId120" name="Option Button 117">
              <controlPr defaultSize="0" autoFill="0" autoLine="0" autoPict="0">
                <anchor moveWithCells="1">
                  <from>
                    <xdr:col>5</xdr:col>
                    <xdr:colOff>563880</xdr:colOff>
                    <xdr:row>82</xdr:row>
                    <xdr:rowOff>68580</xdr:rowOff>
                  </from>
                  <to>
                    <xdr:col>5</xdr:col>
                    <xdr:colOff>838200</xdr:colOff>
                    <xdr:row>82</xdr:row>
                    <xdr:rowOff>297180</xdr:rowOff>
                  </to>
                </anchor>
              </controlPr>
            </control>
          </mc:Choice>
        </mc:AlternateContent>
        <mc:AlternateContent xmlns:mc="http://schemas.openxmlformats.org/markup-compatibility/2006">
          <mc:Choice Requires="x14">
            <control shapeId="2582646" r:id="rId121" name="Option Button 118">
              <controlPr defaultSize="0" autoFill="0" autoLine="0" autoPict="0">
                <anchor moveWithCells="1">
                  <from>
                    <xdr:col>6</xdr:col>
                    <xdr:colOff>464820</xdr:colOff>
                    <xdr:row>82</xdr:row>
                    <xdr:rowOff>68580</xdr:rowOff>
                  </from>
                  <to>
                    <xdr:col>6</xdr:col>
                    <xdr:colOff>754380</xdr:colOff>
                    <xdr:row>82</xdr:row>
                    <xdr:rowOff>297180</xdr:rowOff>
                  </to>
                </anchor>
              </controlPr>
            </control>
          </mc:Choice>
        </mc:AlternateContent>
        <mc:AlternateContent xmlns:mc="http://schemas.openxmlformats.org/markup-compatibility/2006">
          <mc:Choice Requires="x14">
            <control shapeId="2582647" r:id="rId122" name="Option Button 119">
              <controlPr defaultSize="0" autoFill="0" autoLine="0" autoPict="0">
                <anchor moveWithCells="1">
                  <from>
                    <xdr:col>5</xdr:col>
                    <xdr:colOff>533400</xdr:colOff>
                    <xdr:row>84</xdr:row>
                    <xdr:rowOff>83820</xdr:rowOff>
                  </from>
                  <to>
                    <xdr:col>5</xdr:col>
                    <xdr:colOff>830580</xdr:colOff>
                    <xdr:row>84</xdr:row>
                    <xdr:rowOff>304800</xdr:rowOff>
                  </to>
                </anchor>
              </controlPr>
            </control>
          </mc:Choice>
        </mc:AlternateContent>
        <mc:AlternateContent xmlns:mc="http://schemas.openxmlformats.org/markup-compatibility/2006">
          <mc:Choice Requires="x14">
            <control shapeId="2582648" r:id="rId123" name="Option Button 120">
              <controlPr defaultSize="0" autoFill="0" autoLine="0" autoPict="0">
                <anchor moveWithCells="1">
                  <from>
                    <xdr:col>6</xdr:col>
                    <xdr:colOff>426720</xdr:colOff>
                    <xdr:row>84</xdr:row>
                    <xdr:rowOff>83820</xdr:rowOff>
                  </from>
                  <to>
                    <xdr:col>6</xdr:col>
                    <xdr:colOff>716280</xdr:colOff>
                    <xdr:row>84</xdr:row>
                    <xdr:rowOff>304800</xdr:rowOff>
                  </to>
                </anchor>
              </controlPr>
            </control>
          </mc:Choice>
        </mc:AlternateContent>
        <mc:AlternateContent xmlns:mc="http://schemas.openxmlformats.org/markup-compatibility/2006">
          <mc:Choice Requires="x14">
            <control shapeId="2582649" r:id="rId124" name="Option Button 121">
              <controlPr defaultSize="0" autoFill="0" autoLine="0" autoPict="0">
                <anchor moveWithCells="1">
                  <from>
                    <xdr:col>5</xdr:col>
                    <xdr:colOff>563880</xdr:colOff>
                    <xdr:row>86</xdr:row>
                    <xdr:rowOff>106680</xdr:rowOff>
                  </from>
                  <to>
                    <xdr:col>5</xdr:col>
                    <xdr:colOff>838200</xdr:colOff>
                    <xdr:row>86</xdr:row>
                    <xdr:rowOff>335280</xdr:rowOff>
                  </to>
                </anchor>
              </controlPr>
            </control>
          </mc:Choice>
        </mc:AlternateContent>
        <mc:AlternateContent xmlns:mc="http://schemas.openxmlformats.org/markup-compatibility/2006">
          <mc:Choice Requires="x14">
            <control shapeId="2582650" r:id="rId125" name="Option Button 122">
              <controlPr defaultSize="0" autoFill="0" autoLine="0" autoPict="0">
                <anchor moveWithCells="1">
                  <from>
                    <xdr:col>6</xdr:col>
                    <xdr:colOff>449580</xdr:colOff>
                    <xdr:row>86</xdr:row>
                    <xdr:rowOff>76200</xdr:rowOff>
                  </from>
                  <to>
                    <xdr:col>6</xdr:col>
                    <xdr:colOff>716280</xdr:colOff>
                    <xdr:row>86</xdr:row>
                    <xdr:rowOff>297180</xdr:rowOff>
                  </to>
                </anchor>
              </controlPr>
            </control>
          </mc:Choice>
        </mc:AlternateContent>
        <mc:AlternateContent xmlns:mc="http://schemas.openxmlformats.org/markup-compatibility/2006">
          <mc:Choice Requires="x14">
            <control shapeId="2582651" r:id="rId126" name="Option Button 123">
              <controlPr defaultSize="0" autoFill="0" autoLine="0" autoPict="0">
                <anchor moveWithCells="1">
                  <from>
                    <xdr:col>5</xdr:col>
                    <xdr:colOff>579120</xdr:colOff>
                    <xdr:row>88</xdr:row>
                    <xdr:rowOff>106680</xdr:rowOff>
                  </from>
                  <to>
                    <xdr:col>5</xdr:col>
                    <xdr:colOff>868680</xdr:colOff>
                    <xdr:row>88</xdr:row>
                    <xdr:rowOff>335280</xdr:rowOff>
                  </to>
                </anchor>
              </controlPr>
            </control>
          </mc:Choice>
        </mc:AlternateContent>
        <mc:AlternateContent xmlns:mc="http://schemas.openxmlformats.org/markup-compatibility/2006">
          <mc:Choice Requires="x14">
            <control shapeId="2582652" r:id="rId127" name="Option Button 124">
              <controlPr defaultSize="0" autoFill="0" autoLine="0" autoPict="0">
                <anchor moveWithCells="1">
                  <from>
                    <xdr:col>6</xdr:col>
                    <xdr:colOff>449580</xdr:colOff>
                    <xdr:row>88</xdr:row>
                    <xdr:rowOff>106680</xdr:rowOff>
                  </from>
                  <to>
                    <xdr:col>6</xdr:col>
                    <xdr:colOff>716280</xdr:colOff>
                    <xdr:row>88</xdr:row>
                    <xdr:rowOff>335280</xdr:rowOff>
                  </to>
                </anchor>
              </controlPr>
            </control>
          </mc:Choice>
        </mc:AlternateContent>
        <mc:AlternateContent xmlns:mc="http://schemas.openxmlformats.org/markup-compatibility/2006">
          <mc:Choice Requires="x14">
            <control shapeId="2582653" r:id="rId128" name="Option Button 125">
              <controlPr defaultSize="0" autoFill="0" autoLine="0" autoPict="0">
                <anchor moveWithCells="1">
                  <from>
                    <xdr:col>5</xdr:col>
                    <xdr:colOff>579120</xdr:colOff>
                    <xdr:row>90</xdr:row>
                    <xdr:rowOff>83820</xdr:rowOff>
                  </from>
                  <to>
                    <xdr:col>5</xdr:col>
                    <xdr:colOff>868680</xdr:colOff>
                    <xdr:row>90</xdr:row>
                    <xdr:rowOff>304800</xdr:rowOff>
                  </to>
                </anchor>
              </controlPr>
            </control>
          </mc:Choice>
        </mc:AlternateContent>
        <mc:AlternateContent xmlns:mc="http://schemas.openxmlformats.org/markup-compatibility/2006">
          <mc:Choice Requires="x14">
            <control shapeId="2582654" r:id="rId129" name="Option Button 126">
              <controlPr defaultSize="0" autoFill="0" autoLine="0" autoPict="0">
                <anchor moveWithCells="1">
                  <from>
                    <xdr:col>6</xdr:col>
                    <xdr:colOff>449580</xdr:colOff>
                    <xdr:row>90</xdr:row>
                    <xdr:rowOff>83820</xdr:rowOff>
                  </from>
                  <to>
                    <xdr:col>6</xdr:col>
                    <xdr:colOff>716280</xdr:colOff>
                    <xdr:row>90</xdr:row>
                    <xdr:rowOff>304800</xdr:rowOff>
                  </to>
                </anchor>
              </controlPr>
            </control>
          </mc:Choice>
        </mc:AlternateContent>
        <mc:AlternateContent xmlns:mc="http://schemas.openxmlformats.org/markup-compatibility/2006">
          <mc:Choice Requires="x14">
            <control shapeId="2582655" r:id="rId130" name="Option Button 127">
              <controlPr defaultSize="0" autoFill="0" autoLine="0" autoPict="0">
                <anchor moveWithCells="1">
                  <from>
                    <xdr:col>5</xdr:col>
                    <xdr:colOff>571500</xdr:colOff>
                    <xdr:row>92</xdr:row>
                    <xdr:rowOff>106680</xdr:rowOff>
                  </from>
                  <to>
                    <xdr:col>5</xdr:col>
                    <xdr:colOff>868680</xdr:colOff>
                    <xdr:row>92</xdr:row>
                    <xdr:rowOff>335280</xdr:rowOff>
                  </to>
                </anchor>
              </controlPr>
            </control>
          </mc:Choice>
        </mc:AlternateContent>
        <mc:AlternateContent xmlns:mc="http://schemas.openxmlformats.org/markup-compatibility/2006">
          <mc:Choice Requires="x14">
            <control shapeId="2582656" r:id="rId131" name="Option Button 128">
              <controlPr defaultSize="0" autoFill="0" autoLine="0" autoPict="0">
                <anchor moveWithCells="1">
                  <from>
                    <xdr:col>6</xdr:col>
                    <xdr:colOff>449580</xdr:colOff>
                    <xdr:row>92</xdr:row>
                    <xdr:rowOff>76200</xdr:rowOff>
                  </from>
                  <to>
                    <xdr:col>6</xdr:col>
                    <xdr:colOff>716280</xdr:colOff>
                    <xdr:row>92</xdr:row>
                    <xdr:rowOff>297180</xdr:rowOff>
                  </to>
                </anchor>
              </controlPr>
            </control>
          </mc:Choice>
        </mc:AlternateContent>
        <mc:AlternateContent xmlns:mc="http://schemas.openxmlformats.org/markup-compatibility/2006">
          <mc:Choice Requires="x14">
            <control shapeId="2582657" r:id="rId132" name="Option Button 129">
              <controlPr defaultSize="0" autoFill="0" autoLine="0" autoPict="0">
                <anchor moveWithCells="1">
                  <from>
                    <xdr:col>5</xdr:col>
                    <xdr:colOff>533400</xdr:colOff>
                    <xdr:row>94</xdr:row>
                    <xdr:rowOff>106680</xdr:rowOff>
                  </from>
                  <to>
                    <xdr:col>5</xdr:col>
                    <xdr:colOff>830580</xdr:colOff>
                    <xdr:row>94</xdr:row>
                    <xdr:rowOff>312420</xdr:rowOff>
                  </to>
                </anchor>
              </controlPr>
            </control>
          </mc:Choice>
        </mc:AlternateContent>
        <mc:AlternateContent xmlns:mc="http://schemas.openxmlformats.org/markup-compatibility/2006">
          <mc:Choice Requires="x14">
            <control shapeId="2582658" r:id="rId133" name="Option Button 130">
              <controlPr defaultSize="0" autoFill="0" autoLine="0" autoPict="0">
                <anchor moveWithCells="1">
                  <from>
                    <xdr:col>6</xdr:col>
                    <xdr:colOff>426720</xdr:colOff>
                    <xdr:row>94</xdr:row>
                    <xdr:rowOff>144780</xdr:rowOff>
                  </from>
                  <to>
                    <xdr:col>6</xdr:col>
                    <xdr:colOff>716280</xdr:colOff>
                    <xdr:row>94</xdr:row>
                    <xdr:rowOff>373380</xdr:rowOff>
                  </to>
                </anchor>
              </controlPr>
            </control>
          </mc:Choice>
        </mc:AlternateContent>
        <mc:AlternateContent xmlns:mc="http://schemas.openxmlformats.org/markup-compatibility/2006">
          <mc:Choice Requires="x14">
            <control shapeId="2582659" r:id="rId134" name="Option Button 131">
              <controlPr defaultSize="0" autoFill="0" autoLine="0" autoPict="0">
                <anchor moveWithCells="1">
                  <from>
                    <xdr:col>5</xdr:col>
                    <xdr:colOff>571500</xdr:colOff>
                    <xdr:row>96</xdr:row>
                    <xdr:rowOff>106680</xdr:rowOff>
                  </from>
                  <to>
                    <xdr:col>5</xdr:col>
                    <xdr:colOff>868680</xdr:colOff>
                    <xdr:row>96</xdr:row>
                    <xdr:rowOff>335280</xdr:rowOff>
                  </to>
                </anchor>
              </controlPr>
            </control>
          </mc:Choice>
        </mc:AlternateContent>
        <mc:AlternateContent xmlns:mc="http://schemas.openxmlformats.org/markup-compatibility/2006">
          <mc:Choice Requires="x14">
            <control shapeId="2582660" r:id="rId135" name="Option Button 132">
              <controlPr defaultSize="0" autoFill="0" autoLine="0" autoPict="0">
                <anchor moveWithCells="1">
                  <from>
                    <xdr:col>6</xdr:col>
                    <xdr:colOff>464820</xdr:colOff>
                    <xdr:row>96</xdr:row>
                    <xdr:rowOff>83820</xdr:rowOff>
                  </from>
                  <to>
                    <xdr:col>6</xdr:col>
                    <xdr:colOff>754380</xdr:colOff>
                    <xdr:row>96</xdr:row>
                    <xdr:rowOff>304800</xdr:rowOff>
                  </to>
                </anchor>
              </controlPr>
            </control>
          </mc:Choice>
        </mc:AlternateContent>
        <mc:AlternateContent xmlns:mc="http://schemas.openxmlformats.org/markup-compatibility/2006">
          <mc:Choice Requires="x14">
            <control shapeId="2582661" r:id="rId136" name="Option Button 133">
              <controlPr defaultSize="0" autoFill="0" autoLine="0" autoPict="0">
                <anchor moveWithCells="1">
                  <from>
                    <xdr:col>5</xdr:col>
                    <xdr:colOff>571500</xdr:colOff>
                    <xdr:row>102</xdr:row>
                    <xdr:rowOff>106680</xdr:rowOff>
                  </from>
                  <to>
                    <xdr:col>5</xdr:col>
                    <xdr:colOff>868680</xdr:colOff>
                    <xdr:row>102</xdr:row>
                    <xdr:rowOff>312420</xdr:rowOff>
                  </to>
                </anchor>
              </controlPr>
            </control>
          </mc:Choice>
        </mc:AlternateContent>
        <mc:AlternateContent xmlns:mc="http://schemas.openxmlformats.org/markup-compatibility/2006">
          <mc:Choice Requires="x14">
            <control shapeId="2582662" r:id="rId137" name="Option Button 134">
              <controlPr defaultSize="0" autoFill="0" autoLine="0" autoPict="0">
                <anchor moveWithCells="1">
                  <from>
                    <xdr:col>6</xdr:col>
                    <xdr:colOff>464820</xdr:colOff>
                    <xdr:row>102</xdr:row>
                    <xdr:rowOff>106680</xdr:rowOff>
                  </from>
                  <to>
                    <xdr:col>6</xdr:col>
                    <xdr:colOff>754380</xdr:colOff>
                    <xdr:row>102</xdr:row>
                    <xdr:rowOff>312420</xdr:rowOff>
                  </to>
                </anchor>
              </controlPr>
            </control>
          </mc:Choice>
        </mc:AlternateContent>
        <mc:AlternateContent xmlns:mc="http://schemas.openxmlformats.org/markup-compatibility/2006">
          <mc:Choice Requires="x14">
            <control shapeId="2582663" r:id="rId138" name="Option Button 135">
              <controlPr defaultSize="0" autoFill="0" autoLine="0" autoPict="0">
                <anchor moveWithCells="1">
                  <from>
                    <xdr:col>5</xdr:col>
                    <xdr:colOff>533400</xdr:colOff>
                    <xdr:row>108</xdr:row>
                    <xdr:rowOff>106680</xdr:rowOff>
                  </from>
                  <to>
                    <xdr:col>5</xdr:col>
                    <xdr:colOff>830580</xdr:colOff>
                    <xdr:row>108</xdr:row>
                    <xdr:rowOff>335280</xdr:rowOff>
                  </to>
                </anchor>
              </controlPr>
            </control>
          </mc:Choice>
        </mc:AlternateContent>
        <mc:AlternateContent xmlns:mc="http://schemas.openxmlformats.org/markup-compatibility/2006">
          <mc:Choice Requires="x14">
            <control shapeId="2582664" r:id="rId139" name="Option Button 136">
              <controlPr defaultSize="0" autoFill="0" autoLine="0" autoPict="0">
                <anchor moveWithCells="1">
                  <from>
                    <xdr:col>6</xdr:col>
                    <xdr:colOff>464820</xdr:colOff>
                    <xdr:row>108</xdr:row>
                    <xdr:rowOff>83820</xdr:rowOff>
                  </from>
                  <to>
                    <xdr:col>6</xdr:col>
                    <xdr:colOff>754380</xdr:colOff>
                    <xdr:row>108</xdr:row>
                    <xdr:rowOff>304800</xdr:rowOff>
                  </to>
                </anchor>
              </controlPr>
            </control>
          </mc:Choice>
        </mc:AlternateContent>
        <mc:AlternateContent xmlns:mc="http://schemas.openxmlformats.org/markup-compatibility/2006">
          <mc:Choice Requires="x14">
            <control shapeId="2582665" r:id="rId140" name="Option Button 137">
              <controlPr defaultSize="0" autoFill="0" autoLine="0" autoPict="0">
                <anchor moveWithCells="1">
                  <from>
                    <xdr:col>5</xdr:col>
                    <xdr:colOff>541020</xdr:colOff>
                    <xdr:row>110</xdr:row>
                    <xdr:rowOff>83820</xdr:rowOff>
                  </from>
                  <to>
                    <xdr:col>5</xdr:col>
                    <xdr:colOff>830580</xdr:colOff>
                    <xdr:row>110</xdr:row>
                    <xdr:rowOff>304800</xdr:rowOff>
                  </to>
                </anchor>
              </controlPr>
            </control>
          </mc:Choice>
        </mc:AlternateContent>
        <mc:AlternateContent xmlns:mc="http://schemas.openxmlformats.org/markup-compatibility/2006">
          <mc:Choice Requires="x14">
            <control shapeId="2582666" r:id="rId141" name="Option Button 138">
              <controlPr defaultSize="0" autoFill="0" autoLine="0" autoPict="0">
                <anchor moveWithCells="1">
                  <from>
                    <xdr:col>6</xdr:col>
                    <xdr:colOff>464820</xdr:colOff>
                    <xdr:row>110</xdr:row>
                    <xdr:rowOff>83820</xdr:rowOff>
                  </from>
                  <to>
                    <xdr:col>6</xdr:col>
                    <xdr:colOff>754380</xdr:colOff>
                    <xdr:row>110</xdr:row>
                    <xdr:rowOff>304800</xdr:rowOff>
                  </to>
                </anchor>
              </controlPr>
            </control>
          </mc:Choice>
        </mc:AlternateContent>
        <mc:AlternateContent xmlns:mc="http://schemas.openxmlformats.org/markup-compatibility/2006">
          <mc:Choice Requires="x14">
            <control shapeId="2582667" r:id="rId142" name="Option Button 139">
              <controlPr defaultSize="0" autoFill="0" autoLine="0" autoPict="0">
                <anchor moveWithCells="1">
                  <from>
                    <xdr:col>5</xdr:col>
                    <xdr:colOff>533400</xdr:colOff>
                    <xdr:row>112</xdr:row>
                    <xdr:rowOff>106680</xdr:rowOff>
                  </from>
                  <to>
                    <xdr:col>5</xdr:col>
                    <xdr:colOff>830580</xdr:colOff>
                    <xdr:row>112</xdr:row>
                    <xdr:rowOff>335280</xdr:rowOff>
                  </to>
                </anchor>
              </controlPr>
            </control>
          </mc:Choice>
        </mc:AlternateContent>
        <mc:AlternateContent xmlns:mc="http://schemas.openxmlformats.org/markup-compatibility/2006">
          <mc:Choice Requires="x14">
            <control shapeId="2582668" r:id="rId143" name="Option Button 140">
              <controlPr defaultSize="0" autoFill="0" autoLine="0" autoPict="0">
                <anchor moveWithCells="1">
                  <from>
                    <xdr:col>6</xdr:col>
                    <xdr:colOff>464820</xdr:colOff>
                    <xdr:row>112</xdr:row>
                    <xdr:rowOff>106680</xdr:rowOff>
                  </from>
                  <to>
                    <xdr:col>6</xdr:col>
                    <xdr:colOff>754380</xdr:colOff>
                    <xdr:row>112</xdr:row>
                    <xdr:rowOff>335280</xdr:rowOff>
                  </to>
                </anchor>
              </controlPr>
            </control>
          </mc:Choice>
        </mc:AlternateContent>
        <mc:AlternateContent xmlns:mc="http://schemas.openxmlformats.org/markup-compatibility/2006">
          <mc:Choice Requires="x14">
            <control shapeId="2582669" r:id="rId144" name="Option Button 141">
              <controlPr defaultSize="0" autoFill="0" autoLine="0" autoPict="0">
                <anchor moveWithCells="1">
                  <from>
                    <xdr:col>5</xdr:col>
                    <xdr:colOff>502920</xdr:colOff>
                    <xdr:row>114</xdr:row>
                    <xdr:rowOff>83820</xdr:rowOff>
                  </from>
                  <to>
                    <xdr:col>5</xdr:col>
                    <xdr:colOff>792480</xdr:colOff>
                    <xdr:row>114</xdr:row>
                    <xdr:rowOff>304800</xdr:rowOff>
                  </to>
                </anchor>
              </controlPr>
            </control>
          </mc:Choice>
        </mc:AlternateContent>
        <mc:AlternateContent xmlns:mc="http://schemas.openxmlformats.org/markup-compatibility/2006">
          <mc:Choice Requires="x14">
            <control shapeId="2582670" r:id="rId145" name="Option Button 142">
              <controlPr defaultSize="0" autoFill="0" autoLine="0" autoPict="0">
                <anchor moveWithCells="1">
                  <from>
                    <xdr:col>6</xdr:col>
                    <xdr:colOff>464820</xdr:colOff>
                    <xdr:row>114</xdr:row>
                    <xdr:rowOff>106680</xdr:rowOff>
                  </from>
                  <to>
                    <xdr:col>6</xdr:col>
                    <xdr:colOff>754380</xdr:colOff>
                    <xdr:row>114</xdr:row>
                    <xdr:rowOff>335280</xdr:rowOff>
                  </to>
                </anchor>
              </controlPr>
            </control>
          </mc:Choice>
        </mc:AlternateContent>
        <mc:AlternateContent xmlns:mc="http://schemas.openxmlformats.org/markup-compatibility/2006">
          <mc:Choice Requires="x14">
            <control shapeId="2582671" r:id="rId146" name="Option Button 143">
              <controlPr defaultSize="0" autoFill="0" autoLine="0" autoPict="0">
                <anchor moveWithCells="1">
                  <from>
                    <xdr:col>5</xdr:col>
                    <xdr:colOff>533400</xdr:colOff>
                    <xdr:row>116</xdr:row>
                    <xdr:rowOff>83820</xdr:rowOff>
                  </from>
                  <to>
                    <xdr:col>5</xdr:col>
                    <xdr:colOff>830580</xdr:colOff>
                    <xdr:row>116</xdr:row>
                    <xdr:rowOff>304800</xdr:rowOff>
                  </to>
                </anchor>
              </controlPr>
            </control>
          </mc:Choice>
        </mc:AlternateContent>
        <mc:AlternateContent xmlns:mc="http://schemas.openxmlformats.org/markup-compatibility/2006">
          <mc:Choice Requires="x14">
            <control shapeId="2582672" r:id="rId147" name="Option Button 144">
              <controlPr defaultSize="0" autoFill="0" autoLine="0" autoPict="0">
                <anchor moveWithCells="1">
                  <from>
                    <xdr:col>6</xdr:col>
                    <xdr:colOff>464820</xdr:colOff>
                    <xdr:row>116</xdr:row>
                    <xdr:rowOff>106680</xdr:rowOff>
                  </from>
                  <to>
                    <xdr:col>6</xdr:col>
                    <xdr:colOff>754380</xdr:colOff>
                    <xdr:row>116</xdr:row>
                    <xdr:rowOff>335280</xdr:rowOff>
                  </to>
                </anchor>
              </controlPr>
            </control>
          </mc:Choice>
        </mc:AlternateContent>
        <mc:AlternateContent xmlns:mc="http://schemas.openxmlformats.org/markup-compatibility/2006">
          <mc:Choice Requires="x14">
            <control shapeId="2582673" r:id="rId148" name="Option Button 145">
              <controlPr defaultSize="0" autoFill="0" autoLine="0" autoPict="0">
                <anchor moveWithCells="1">
                  <from>
                    <xdr:col>5</xdr:col>
                    <xdr:colOff>533400</xdr:colOff>
                    <xdr:row>118</xdr:row>
                    <xdr:rowOff>76200</xdr:rowOff>
                  </from>
                  <to>
                    <xdr:col>5</xdr:col>
                    <xdr:colOff>830580</xdr:colOff>
                    <xdr:row>118</xdr:row>
                    <xdr:rowOff>297180</xdr:rowOff>
                  </to>
                </anchor>
              </controlPr>
            </control>
          </mc:Choice>
        </mc:AlternateContent>
        <mc:AlternateContent xmlns:mc="http://schemas.openxmlformats.org/markup-compatibility/2006">
          <mc:Choice Requires="x14">
            <control shapeId="2582674" r:id="rId149" name="Option Button 146">
              <controlPr defaultSize="0" autoFill="0" autoLine="0" autoPict="0">
                <anchor moveWithCells="1">
                  <from>
                    <xdr:col>6</xdr:col>
                    <xdr:colOff>464820</xdr:colOff>
                    <xdr:row>118</xdr:row>
                    <xdr:rowOff>83820</xdr:rowOff>
                  </from>
                  <to>
                    <xdr:col>6</xdr:col>
                    <xdr:colOff>754380</xdr:colOff>
                    <xdr:row>118</xdr:row>
                    <xdr:rowOff>304800</xdr:rowOff>
                  </to>
                </anchor>
              </controlPr>
            </control>
          </mc:Choice>
        </mc:AlternateContent>
        <mc:AlternateContent xmlns:mc="http://schemas.openxmlformats.org/markup-compatibility/2006">
          <mc:Choice Requires="x14">
            <control shapeId="2582675" r:id="rId150" name="Option Button 147">
              <controlPr defaultSize="0" autoFill="0" autoLine="0" autoPict="0">
                <anchor moveWithCells="1">
                  <from>
                    <xdr:col>5</xdr:col>
                    <xdr:colOff>541020</xdr:colOff>
                    <xdr:row>120</xdr:row>
                    <xdr:rowOff>106680</xdr:rowOff>
                  </from>
                  <to>
                    <xdr:col>5</xdr:col>
                    <xdr:colOff>830580</xdr:colOff>
                    <xdr:row>120</xdr:row>
                    <xdr:rowOff>335280</xdr:rowOff>
                  </to>
                </anchor>
              </controlPr>
            </control>
          </mc:Choice>
        </mc:AlternateContent>
        <mc:AlternateContent xmlns:mc="http://schemas.openxmlformats.org/markup-compatibility/2006">
          <mc:Choice Requires="x14">
            <control shapeId="2582676" r:id="rId151" name="Option Button 148">
              <controlPr defaultSize="0" autoFill="0" autoLine="0" autoPict="0">
                <anchor moveWithCells="1">
                  <from>
                    <xdr:col>6</xdr:col>
                    <xdr:colOff>464820</xdr:colOff>
                    <xdr:row>120</xdr:row>
                    <xdr:rowOff>106680</xdr:rowOff>
                  </from>
                  <to>
                    <xdr:col>6</xdr:col>
                    <xdr:colOff>754380</xdr:colOff>
                    <xdr:row>120</xdr:row>
                    <xdr:rowOff>335280</xdr:rowOff>
                  </to>
                </anchor>
              </controlPr>
            </control>
          </mc:Choice>
        </mc:AlternateContent>
        <mc:AlternateContent xmlns:mc="http://schemas.openxmlformats.org/markup-compatibility/2006">
          <mc:Choice Requires="x14">
            <control shapeId="2582677" r:id="rId152" name="Option Button 149">
              <controlPr defaultSize="0" autoFill="0" autoLine="0" autoPict="0">
                <anchor moveWithCells="1">
                  <from>
                    <xdr:col>5</xdr:col>
                    <xdr:colOff>541020</xdr:colOff>
                    <xdr:row>122</xdr:row>
                    <xdr:rowOff>83820</xdr:rowOff>
                  </from>
                  <to>
                    <xdr:col>5</xdr:col>
                    <xdr:colOff>830580</xdr:colOff>
                    <xdr:row>122</xdr:row>
                    <xdr:rowOff>304800</xdr:rowOff>
                  </to>
                </anchor>
              </controlPr>
            </control>
          </mc:Choice>
        </mc:AlternateContent>
        <mc:AlternateContent xmlns:mc="http://schemas.openxmlformats.org/markup-compatibility/2006">
          <mc:Choice Requires="x14">
            <control shapeId="2582678" r:id="rId153" name="Option Button 150">
              <controlPr defaultSize="0" autoFill="0" autoLine="0" autoPict="0">
                <anchor moveWithCells="1">
                  <from>
                    <xdr:col>6</xdr:col>
                    <xdr:colOff>464820</xdr:colOff>
                    <xdr:row>122</xdr:row>
                    <xdr:rowOff>106680</xdr:rowOff>
                  </from>
                  <to>
                    <xdr:col>6</xdr:col>
                    <xdr:colOff>754380</xdr:colOff>
                    <xdr:row>122</xdr:row>
                    <xdr:rowOff>335280</xdr:rowOff>
                  </to>
                </anchor>
              </controlPr>
            </control>
          </mc:Choice>
        </mc:AlternateContent>
        <mc:AlternateContent xmlns:mc="http://schemas.openxmlformats.org/markup-compatibility/2006">
          <mc:Choice Requires="x14">
            <control shapeId="2582679" r:id="rId154" name="Option Button 151">
              <controlPr defaultSize="0" autoFill="0" autoLine="0" autoPict="0">
                <anchor moveWithCells="1">
                  <from>
                    <xdr:col>5</xdr:col>
                    <xdr:colOff>541020</xdr:colOff>
                    <xdr:row>124</xdr:row>
                    <xdr:rowOff>114300</xdr:rowOff>
                  </from>
                  <to>
                    <xdr:col>5</xdr:col>
                    <xdr:colOff>830580</xdr:colOff>
                    <xdr:row>124</xdr:row>
                    <xdr:rowOff>335280</xdr:rowOff>
                  </to>
                </anchor>
              </controlPr>
            </control>
          </mc:Choice>
        </mc:AlternateContent>
        <mc:AlternateContent xmlns:mc="http://schemas.openxmlformats.org/markup-compatibility/2006">
          <mc:Choice Requires="x14">
            <control shapeId="2582680" r:id="rId155" name="Option Button 152">
              <controlPr defaultSize="0" autoFill="0" autoLine="0" autoPict="0">
                <anchor moveWithCells="1">
                  <from>
                    <xdr:col>6</xdr:col>
                    <xdr:colOff>464820</xdr:colOff>
                    <xdr:row>124</xdr:row>
                    <xdr:rowOff>83820</xdr:rowOff>
                  </from>
                  <to>
                    <xdr:col>6</xdr:col>
                    <xdr:colOff>754380</xdr:colOff>
                    <xdr:row>124</xdr:row>
                    <xdr:rowOff>304800</xdr:rowOff>
                  </to>
                </anchor>
              </controlPr>
            </control>
          </mc:Choice>
        </mc:AlternateContent>
        <mc:AlternateContent xmlns:mc="http://schemas.openxmlformats.org/markup-compatibility/2006">
          <mc:Choice Requires="x14">
            <control shapeId="2582681" r:id="rId156" name="Option Button 153">
              <controlPr defaultSize="0" autoFill="0" autoLine="0" autoPict="0">
                <anchor moveWithCells="1">
                  <from>
                    <xdr:col>5</xdr:col>
                    <xdr:colOff>502920</xdr:colOff>
                    <xdr:row>126</xdr:row>
                    <xdr:rowOff>114300</xdr:rowOff>
                  </from>
                  <to>
                    <xdr:col>5</xdr:col>
                    <xdr:colOff>792480</xdr:colOff>
                    <xdr:row>126</xdr:row>
                    <xdr:rowOff>335280</xdr:rowOff>
                  </to>
                </anchor>
              </controlPr>
            </control>
          </mc:Choice>
        </mc:AlternateContent>
        <mc:AlternateContent xmlns:mc="http://schemas.openxmlformats.org/markup-compatibility/2006">
          <mc:Choice Requires="x14">
            <control shapeId="2582682" r:id="rId157" name="Option Button 154">
              <controlPr defaultSize="0" autoFill="0" autoLine="0" autoPict="0">
                <anchor moveWithCells="1">
                  <from>
                    <xdr:col>6</xdr:col>
                    <xdr:colOff>464820</xdr:colOff>
                    <xdr:row>126</xdr:row>
                    <xdr:rowOff>144780</xdr:rowOff>
                  </from>
                  <to>
                    <xdr:col>6</xdr:col>
                    <xdr:colOff>754380</xdr:colOff>
                    <xdr:row>126</xdr:row>
                    <xdr:rowOff>373380</xdr:rowOff>
                  </to>
                </anchor>
              </controlPr>
            </control>
          </mc:Choice>
        </mc:AlternateContent>
        <mc:AlternateContent xmlns:mc="http://schemas.openxmlformats.org/markup-compatibility/2006">
          <mc:Choice Requires="x14">
            <control shapeId="2582683" r:id="rId158" name="Option Button 155">
              <controlPr defaultSize="0" autoFill="0" autoLine="0" autoPict="0">
                <anchor moveWithCells="1">
                  <from>
                    <xdr:col>5</xdr:col>
                    <xdr:colOff>541020</xdr:colOff>
                    <xdr:row>128</xdr:row>
                    <xdr:rowOff>106680</xdr:rowOff>
                  </from>
                  <to>
                    <xdr:col>5</xdr:col>
                    <xdr:colOff>830580</xdr:colOff>
                    <xdr:row>128</xdr:row>
                    <xdr:rowOff>335280</xdr:rowOff>
                  </to>
                </anchor>
              </controlPr>
            </control>
          </mc:Choice>
        </mc:AlternateContent>
        <mc:AlternateContent xmlns:mc="http://schemas.openxmlformats.org/markup-compatibility/2006">
          <mc:Choice Requires="x14">
            <control shapeId="2582684" r:id="rId159" name="Option Button 156">
              <controlPr defaultSize="0" autoFill="0" autoLine="0" autoPict="0">
                <anchor moveWithCells="1">
                  <from>
                    <xdr:col>6</xdr:col>
                    <xdr:colOff>464820</xdr:colOff>
                    <xdr:row>128</xdr:row>
                    <xdr:rowOff>106680</xdr:rowOff>
                  </from>
                  <to>
                    <xdr:col>6</xdr:col>
                    <xdr:colOff>754380</xdr:colOff>
                    <xdr:row>128</xdr:row>
                    <xdr:rowOff>335280</xdr:rowOff>
                  </to>
                </anchor>
              </controlPr>
            </control>
          </mc:Choice>
        </mc:AlternateContent>
        <mc:AlternateContent xmlns:mc="http://schemas.openxmlformats.org/markup-compatibility/2006">
          <mc:Choice Requires="x14">
            <control shapeId="2582685" r:id="rId160" name="Option Button 157">
              <controlPr defaultSize="0" autoFill="0" autoLine="0" autoPict="0">
                <anchor moveWithCells="1">
                  <from>
                    <xdr:col>5</xdr:col>
                    <xdr:colOff>541020</xdr:colOff>
                    <xdr:row>134</xdr:row>
                    <xdr:rowOff>106680</xdr:rowOff>
                  </from>
                  <to>
                    <xdr:col>5</xdr:col>
                    <xdr:colOff>830580</xdr:colOff>
                    <xdr:row>134</xdr:row>
                    <xdr:rowOff>312420</xdr:rowOff>
                  </to>
                </anchor>
              </controlPr>
            </control>
          </mc:Choice>
        </mc:AlternateContent>
        <mc:AlternateContent xmlns:mc="http://schemas.openxmlformats.org/markup-compatibility/2006">
          <mc:Choice Requires="x14">
            <control shapeId="2582686" r:id="rId161" name="Option Button 158">
              <controlPr defaultSize="0" autoFill="0" autoLine="0" autoPict="0">
                <anchor moveWithCells="1">
                  <from>
                    <xdr:col>6</xdr:col>
                    <xdr:colOff>464820</xdr:colOff>
                    <xdr:row>134</xdr:row>
                    <xdr:rowOff>106680</xdr:rowOff>
                  </from>
                  <to>
                    <xdr:col>6</xdr:col>
                    <xdr:colOff>754380</xdr:colOff>
                    <xdr:row>134</xdr:row>
                    <xdr:rowOff>312420</xdr:rowOff>
                  </to>
                </anchor>
              </controlPr>
            </control>
          </mc:Choice>
        </mc:AlternateContent>
        <mc:AlternateContent xmlns:mc="http://schemas.openxmlformats.org/markup-compatibility/2006">
          <mc:Choice Requires="x14">
            <control shapeId="2582687" r:id="rId162" name="Option Button 159">
              <controlPr defaultSize="0" autoFill="0" autoLine="0" autoPict="0">
                <anchor moveWithCells="1">
                  <from>
                    <xdr:col>5</xdr:col>
                    <xdr:colOff>502920</xdr:colOff>
                    <xdr:row>140</xdr:row>
                    <xdr:rowOff>83820</xdr:rowOff>
                  </from>
                  <to>
                    <xdr:col>5</xdr:col>
                    <xdr:colOff>792480</xdr:colOff>
                    <xdr:row>140</xdr:row>
                    <xdr:rowOff>304800</xdr:rowOff>
                  </to>
                </anchor>
              </controlPr>
            </control>
          </mc:Choice>
        </mc:AlternateContent>
        <mc:AlternateContent xmlns:mc="http://schemas.openxmlformats.org/markup-compatibility/2006">
          <mc:Choice Requires="x14">
            <control shapeId="2582688" r:id="rId163" name="Option Button 160">
              <controlPr defaultSize="0" autoFill="0" autoLine="0" autoPict="0">
                <anchor moveWithCells="1">
                  <from>
                    <xdr:col>6</xdr:col>
                    <xdr:colOff>449580</xdr:colOff>
                    <xdr:row>140</xdr:row>
                    <xdr:rowOff>83820</xdr:rowOff>
                  </from>
                  <to>
                    <xdr:col>6</xdr:col>
                    <xdr:colOff>716280</xdr:colOff>
                    <xdr:row>140</xdr:row>
                    <xdr:rowOff>304800</xdr:rowOff>
                  </to>
                </anchor>
              </controlPr>
            </control>
          </mc:Choice>
        </mc:AlternateContent>
        <mc:AlternateContent xmlns:mc="http://schemas.openxmlformats.org/markup-compatibility/2006">
          <mc:Choice Requires="x14">
            <control shapeId="2582689" r:id="rId164" name="Option Button 161">
              <controlPr defaultSize="0" autoFill="0" autoLine="0" autoPict="0">
                <anchor moveWithCells="1">
                  <from>
                    <xdr:col>5</xdr:col>
                    <xdr:colOff>571500</xdr:colOff>
                    <xdr:row>142</xdr:row>
                    <xdr:rowOff>106680</xdr:rowOff>
                  </from>
                  <to>
                    <xdr:col>5</xdr:col>
                    <xdr:colOff>868680</xdr:colOff>
                    <xdr:row>142</xdr:row>
                    <xdr:rowOff>335280</xdr:rowOff>
                  </to>
                </anchor>
              </controlPr>
            </control>
          </mc:Choice>
        </mc:AlternateContent>
        <mc:AlternateContent xmlns:mc="http://schemas.openxmlformats.org/markup-compatibility/2006">
          <mc:Choice Requires="x14">
            <control shapeId="2582690" r:id="rId165" name="Option Button 162">
              <controlPr defaultSize="0" autoFill="0" autoLine="0" autoPict="0">
                <anchor moveWithCells="1">
                  <from>
                    <xdr:col>6</xdr:col>
                    <xdr:colOff>449580</xdr:colOff>
                    <xdr:row>142</xdr:row>
                    <xdr:rowOff>83820</xdr:rowOff>
                  </from>
                  <to>
                    <xdr:col>6</xdr:col>
                    <xdr:colOff>716280</xdr:colOff>
                    <xdr:row>142</xdr:row>
                    <xdr:rowOff>304800</xdr:rowOff>
                  </to>
                </anchor>
              </controlPr>
            </control>
          </mc:Choice>
        </mc:AlternateContent>
        <mc:AlternateContent xmlns:mc="http://schemas.openxmlformats.org/markup-compatibility/2006">
          <mc:Choice Requires="x14">
            <control shapeId="2582691" r:id="rId166" name="Option Button 163">
              <controlPr defaultSize="0" autoFill="0" autoLine="0" autoPict="0">
                <anchor moveWithCells="1">
                  <from>
                    <xdr:col>5</xdr:col>
                    <xdr:colOff>601980</xdr:colOff>
                    <xdr:row>144</xdr:row>
                    <xdr:rowOff>83820</xdr:rowOff>
                  </from>
                  <to>
                    <xdr:col>5</xdr:col>
                    <xdr:colOff>876300</xdr:colOff>
                    <xdr:row>144</xdr:row>
                    <xdr:rowOff>304800</xdr:rowOff>
                  </to>
                </anchor>
              </controlPr>
            </control>
          </mc:Choice>
        </mc:AlternateContent>
        <mc:AlternateContent xmlns:mc="http://schemas.openxmlformats.org/markup-compatibility/2006">
          <mc:Choice Requires="x14">
            <control shapeId="2582692" r:id="rId167" name="Option Button 164">
              <controlPr defaultSize="0" autoFill="0" autoLine="0" autoPict="0">
                <anchor moveWithCells="1">
                  <from>
                    <xdr:col>6</xdr:col>
                    <xdr:colOff>464820</xdr:colOff>
                    <xdr:row>144</xdr:row>
                    <xdr:rowOff>83820</xdr:rowOff>
                  </from>
                  <to>
                    <xdr:col>6</xdr:col>
                    <xdr:colOff>754380</xdr:colOff>
                    <xdr:row>144</xdr:row>
                    <xdr:rowOff>304800</xdr:rowOff>
                  </to>
                </anchor>
              </controlPr>
            </control>
          </mc:Choice>
        </mc:AlternateContent>
        <mc:AlternateContent xmlns:mc="http://schemas.openxmlformats.org/markup-compatibility/2006">
          <mc:Choice Requires="x14">
            <control shapeId="2582693" r:id="rId168" name="Option Button 165">
              <controlPr defaultSize="0" autoFill="0" autoLine="0" autoPict="0">
                <anchor moveWithCells="1">
                  <from>
                    <xdr:col>5</xdr:col>
                    <xdr:colOff>571500</xdr:colOff>
                    <xdr:row>146</xdr:row>
                    <xdr:rowOff>83820</xdr:rowOff>
                  </from>
                  <to>
                    <xdr:col>5</xdr:col>
                    <xdr:colOff>868680</xdr:colOff>
                    <xdr:row>146</xdr:row>
                    <xdr:rowOff>304800</xdr:rowOff>
                  </to>
                </anchor>
              </controlPr>
            </control>
          </mc:Choice>
        </mc:AlternateContent>
        <mc:AlternateContent xmlns:mc="http://schemas.openxmlformats.org/markup-compatibility/2006">
          <mc:Choice Requires="x14">
            <control shapeId="2582694" r:id="rId169" name="Option Button 166">
              <controlPr defaultSize="0" autoFill="0" autoLine="0" autoPict="0">
                <anchor moveWithCells="1">
                  <from>
                    <xdr:col>6</xdr:col>
                    <xdr:colOff>464820</xdr:colOff>
                    <xdr:row>146</xdr:row>
                    <xdr:rowOff>76200</xdr:rowOff>
                  </from>
                  <to>
                    <xdr:col>6</xdr:col>
                    <xdr:colOff>754380</xdr:colOff>
                    <xdr:row>146</xdr:row>
                    <xdr:rowOff>297180</xdr:rowOff>
                  </to>
                </anchor>
              </controlPr>
            </control>
          </mc:Choice>
        </mc:AlternateContent>
        <mc:AlternateContent xmlns:mc="http://schemas.openxmlformats.org/markup-compatibility/2006">
          <mc:Choice Requires="x14">
            <control shapeId="2582695" r:id="rId170" name="Option Button 167">
              <controlPr defaultSize="0" autoFill="0" autoLine="0" autoPict="0">
                <anchor moveWithCells="1">
                  <from>
                    <xdr:col>5</xdr:col>
                    <xdr:colOff>571500</xdr:colOff>
                    <xdr:row>148</xdr:row>
                    <xdr:rowOff>106680</xdr:rowOff>
                  </from>
                  <to>
                    <xdr:col>5</xdr:col>
                    <xdr:colOff>868680</xdr:colOff>
                    <xdr:row>148</xdr:row>
                    <xdr:rowOff>335280</xdr:rowOff>
                  </to>
                </anchor>
              </controlPr>
            </control>
          </mc:Choice>
        </mc:AlternateContent>
        <mc:AlternateContent xmlns:mc="http://schemas.openxmlformats.org/markup-compatibility/2006">
          <mc:Choice Requires="x14">
            <control shapeId="2582696" r:id="rId171" name="Option Button 168">
              <controlPr defaultSize="0" autoFill="0" autoLine="0" autoPict="0">
                <anchor moveWithCells="1">
                  <from>
                    <xdr:col>6</xdr:col>
                    <xdr:colOff>487680</xdr:colOff>
                    <xdr:row>148</xdr:row>
                    <xdr:rowOff>106680</xdr:rowOff>
                  </from>
                  <to>
                    <xdr:col>6</xdr:col>
                    <xdr:colOff>769620</xdr:colOff>
                    <xdr:row>148</xdr:row>
                    <xdr:rowOff>335280</xdr:rowOff>
                  </to>
                </anchor>
              </controlPr>
            </control>
          </mc:Choice>
        </mc:AlternateContent>
        <mc:AlternateContent xmlns:mc="http://schemas.openxmlformats.org/markup-compatibility/2006">
          <mc:Choice Requires="x14">
            <control shapeId="2582697" r:id="rId172" name="Option Button 169">
              <controlPr defaultSize="0" autoFill="0" autoLine="0" autoPict="0">
                <anchor moveWithCells="1">
                  <from>
                    <xdr:col>5</xdr:col>
                    <xdr:colOff>563880</xdr:colOff>
                    <xdr:row>150</xdr:row>
                    <xdr:rowOff>106680</xdr:rowOff>
                  </from>
                  <to>
                    <xdr:col>5</xdr:col>
                    <xdr:colOff>838200</xdr:colOff>
                    <xdr:row>150</xdr:row>
                    <xdr:rowOff>335280</xdr:rowOff>
                  </to>
                </anchor>
              </controlPr>
            </control>
          </mc:Choice>
        </mc:AlternateContent>
        <mc:AlternateContent xmlns:mc="http://schemas.openxmlformats.org/markup-compatibility/2006">
          <mc:Choice Requires="x14">
            <control shapeId="2582698" r:id="rId173" name="Option Button 170">
              <controlPr defaultSize="0" autoFill="0" autoLine="0" autoPict="0">
                <anchor moveWithCells="1">
                  <from>
                    <xdr:col>6</xdr:col>
                    <xdr:colOff>464820</xdr:colOff>
                    <xdr:row>150</xdr:row>
                    <xdr:rowOff>106680</xdr:rowOff>
                  </from>
                  <to>
                    <xdr:col>6</xdr:col>
                    <xdr:colOff>754380</xdr:colOff>
                    <xdr:row>150</xdr:row>
                    <xdr:rowOff>335280</xdr:rowOff>
                  </to>
                </anchor>
              </controlPr>
            </control>
          </mc:Choice>
        </mc:AlternateContent>
        <mc:AlternateContent xmlns:mc="http://schemas.openxmlformats.org/markup-compatibility/2006">
          <mc:Choice Requires="x14">
            <control shapeId="2582699" r:id="rId174" name="Option Button 171">
              <controlPr defaultSize="0" autoFill="0" autoLine="0" autoPict="0">
                <anchor moveWithCells="1">
                  <from>
                    <xdr:col>5</xdr:col>
                    <xdr:colOff>571500</xdr:colOff>
                    <xdr:row>152</xdr:row>
                    <xdr:rowOff>106680</xdr:rowOff>
                  </from>
                  <to>
                    <xdr:col>5</xdr:col>
                    <xdr:colOff>868680</xdr:colOff>
                    <xdr:row>152</xdr:row>
                    <xdr:rowOff>335280</xdr:rowOff>
                  </to>
                </anchor>
              </controlPr>
            </control>
          </mc:Choice>
        </mc:AlternateContent>
        <mc:AlternateContent xmlns:mc="http://schemas.openxmlformats.org/markup-compatibility/2006">
          <mc:Choice Requires="x14">
            <control shapeId="2582700" r:id="rId175" name="Option Button 172">
              <controlPr defaultSize="0" autoFill="0" autoLine="0" autoPict="0">
                <anchor moveWithCells="1">
                  <from>
                    <xdr:col>6</xdr:col>
                    <xdr:colOff>464820</xdr:colOff>
                    <xdr:row>152</xdr:row>
                    <xdr:rowOff>106680</xdr:rowOff>
                  </from>
                  <to>
                    <xdr:col>6</xdr:col>
                    <xdr:colOff>754380</xdr:colOff>
                    <xdr:row>152</xdr:row>
                    <xdr:rowOff>335280</xdr:rowOff>
                  </to>
                </anchor>
              </controlPr>
            </control>
          </mc:Choice>
        </mc:AlternateContent>
        <mc:AlternateContent xmlns:mc="http://schemas.openxmlformats.org/markup-compatibility/2006">
          <mc:Choice Requires="x14">
            <control shapeId="2582701" r:id="rId176" name="Option Button 173">
              <controlPr defaultSize="0" autoFill="0" autoLine="0" autoPict="0">
                <anchor moveWithCells="1">
                  <from>
                    <xdr:col>5</xdr:col>
                    <xdr:colOff>563880</xdr:colOff>
                    <xdr:row>154</xdr:row>
                    <xdr:rowOff>106680</xdr:rowOff>
                  </from>
                  <to>
                    <xdr:col>5</xdr:col>
                    <xdr:colOff>838200</xdr:colOff>
                    <xdr:row>154</xdr:row>
                    <xdr:rowOff>335280</xdr:rowOff>
                  </to>
                </anchor>
              </controlPr>
            </control>
          </mc:Choice>
        </mc:AlternateContent>
        <mc:AlternateContent xmlns:mc="http://schemas.openxmlformats.org/markup-compatibility/2006">
          <mc:Choice Requires="x14">
            <control shapeId="2582702" r:id="rId177" name="Option Button 174">
              <controlPr defaultSize="0" autoFill="0" autoLine="0" autoPict="0">
                <anchor moveWithCells="1">
                  <from>
                    <xdr:col>6</xdr:col>
                    <xdr:colOff>464820</xdr:colOff>
                    <xdr:row>154</xdr:row>
                    <xdr:rowOff>106680</xdr:rowOff>
                  </from>
                  <to>
                    <xdr:col>6</xdr:col>
                    <xdr:colOff>754380</xdr:colOff>
                    <xdr:row>154</xdr:row>
                    <xdr:rowOff>335280</xdr:rowOff>
                  </to>
                </anchor>
              </controlPr>
            </control>
          </mc:Choice>
        </mc:AlternateContent>
        <mc:AlternateContent xmlns:mc="http://schemas.openxmlformats.org/markup-compatibility/2006">
          <mc:Choice Requires="x14">
            <control shapeId="2582703" r:id="rId178" name="Option Button 175">
              <controlPr defaultSize="0" autoFill="0" autoLine="0" autoPict="0">
                <anchor moveWithCells="1">
                  <from>
                    <xdr:col>5</xdr:col>
                    <xdr:colOff>579120</xdr:colOff>
                    <xdr:row>156</xdr:row>
                    <xdr:rowOff>106680</xdr:rowOff>
                  </from>
                  <to>
                    <xdr:col>5</xdr:col>
                    <xdr:colOff>868680</xdr:colOff>
                    <xdr:row>156</xdr:row>
                    <xdr:rowOff>335280</xdr:rowOff>
                  </to>
                </anchor>
              </controlPr>
            </control>
          </mc:Choice>
        </mc:AlternateContent>
        <mc:AlternateContent xmlns:mc="http://schemas.openxmlformats.org/markup-compatibility/2006">
          <mc:Choice Requires="x14">
            <control shapeId="2582704" r:id="rId179" name="Option Button 176">
              <controlPr defaultSize="0" autoFill="0" autoLine="0" autoPict="0">
                <anchor moveWithCells="1">
                  <from>
                    <xdr:col>6</xdr:col>
                    <xdr:colOff>464820</xdr:colOff>
                    <xdr:row>156</xdr:row>
                    <xdr:rowOff>83820</xdr:rowOff>
                  </from>
                  <to>
                    <xdr:col>6</xdr:col>
                    <xdr:colOff>754380</xdr:colOff>
                    <xdr:row>156</xdr:row>
                    <xdr:rowOff>304800</xdr:rowOff>
                  </to>
                </anchor>
              </controlPr>
            </control>
          </mc:Choice>
        </mc:AlternateContent>
        <mc:AlternateContent xmlns:mc="http://schemas.openxmlformats.org/markup-compatibility/2006">
          <mc:Choice Requires="x14">
            <control shapeId="2582705" r:id="rId180" name="Option Button 177">
              <controlPr defaultSize="0" autoFill="0" autoLine="0" autoPict="0">
                <anchor moveWithCells="1">
                  <from>
                    <xdr:col>5</xdr:col>
                    <xdr:colOff>601980</xdr:colOff>
                    <xdr:row>158</xdr:row>
                    <xdr:rowOff>114300</xdr:rowOff>
                  </from>
                  <to>
                    <xdr:col>5</xdr:col>
                    <xdr:colOff>876300</xdr:colOff>
                    <xdr:row>158</xdr:row>
                    <xdr:rowOff>335280</xdr:rowOff>
                  </to>
                </anchor>
              </controlPr>
            </control>
          </mc:Choice>
        </mc:AlternateContent>
        <mc:AlternateContent xmlns:mc="http://schemas.openxmlformats.org/markup-compatibility/2006">
          <mc:Choice Requires="x14">
            <control shapeId="2582706" r:id="rId181" name="Option Button 178">
              <controlPr defaultSize="0" autoFill="0" autoLine="0" autoPict="0">
                <anchor moveWithCells="1">
                  <from>
                    <xdr:col>6</xdr:col>
                    <xdr:colOff>487680</xdr:colOff>
                    <xdr:row>158</xdr:row>
                    <xdr:rowOff>106680</xdr:rowOff>
                  </from>
                  <to>
                    <xdr:col>6</xdr:col>
                    <xdr:colOff>769620</xdr:colOff>
                    <xdr:row>158</xdr:row>
                    <xdr:rowOff>312420</xdr:rowOff>
                  </to>
                </anchor>
              </controlPr>
            </control>
          </mc:Choice>
        </mc:AlternateContent>
        <mc:AlternateContent xmlns:mc="http://schemas.openxmlformats.org/markup-compatibility/2006">
          <mc:Choice Requires="x14">
            <control shapeId="2582707" r:id="rId182" name="Option Button 179">
              <controlPr defaultSize="0" autoFill="0" autoLine="0" autoPict="0">
                <anchor moveWithCells="1">
                  <from>
                    <xdr:col>5</xdr:col>
                    <xdr:colOff>563880</xdr:colOff>
                    <xdr:row>160</xdr:row>
                    <xdr:rowOff>106680</xdr:rowOff>
                  </from>
                  <to>
                    <xdr:col>5</xdr:col>
                    <xdr:colOff>838200</xdr:colOff>
                    <xdr:row>160</xdr:row>
                    <xdr:rowOff>335280</xdr:rowOff>
                  </to>
                </anchor>
              </controlPr>
            </control>
          </mc:Choice>
        </mc:AlternateContent>
        <mc:AlternateContent xmlns:mc="http://schemas.openxmlformats.org/markup-compatibility/2006">
          <mc:Choice Requires="x14">
            <control shapeId="2582708" r:id="rId183" name="Option Button 180">
              <controlPr defaultSize="0" autoFill="0" autoLine="0" autoPict="0">
                <anchor moveWithCells="1">
                  <from>
                    <xdr:col>6</xdr:col>
                    <xdr:colOff>487680</xdr:colOff>
                    <xdr:row>160</xdr:row>
                    <xdr:rowOff>114300</xdr:rowOff>
                  </from>
                  <to>
                    <xdr:col>6</xdr:col>
                    <xdr:colOff>769620</xdr:colOff>
                    <xdr:row>160</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AK2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AA6" sqref="AA6"/>
    </sheetView>
  </sheetViews>
  <sheetFormatPr defaultColWidth="9.28515625" defaultRowHeight="10.199999999999999" x14ac:dyDescent="0.2"/>
  <cols>
    <col min="1" max="1" width="40.7109375" style="3" customWidth="1"/>
    <col min="2" max="2" width="9.7109375" style="2" customWidth="1"/>
    <col min="3" max="12" width="12.7109375" style="3" hidden="1" customWidth="1"/>
    <col min="13" max="13" width="9.28515625" style="3" hidden="1" customWidth="1"/>
    <col min="14" max="14" width="10.42578125" style="3" hidden="1" customWidth="1"/>
    <col min="15" max="26" width="9.28515625" style="3" hidden="1" customWidth="1"/>
    <col min="27" max="36" width="12.7109375" style="3" customWidth="1"/>
    <col min="37" max="37" width="9.28515625" style="3" hidden="1" customWidth="1"/>
    <col min="38" max="16384" width="9.28515625" style="3"/>
  </cols>
  <sheetData>
    <row r="1" spans="1:37" ht="24.75" customHeight="1" thickBot="1" x14ac:dyDescent="0.25">
      <c r="A1" s="778" t="str">
        <f>"REGIONI ED AUTONOMIE LOCALI"&amp;" - anno "&amp;$L$1</f>
        <v>REGIONI ED AUTONOMIE LOCALI - anno 2023</v>
      </c>
      <c r="B1" s="778"/>
      <c r="C1" s="778"/>
      <c r="D1" s="778"/>
      <c r="E1" s="778"/>
      <c r="F1" s="778"/>
      <c r="G1" s="778"/>
      <c r="H1" s="778"/>
      <c r="I1" s="778"/>
      <c r="J1" s="778"/>
      <c r="K1" s="281"/>
      <c r="L1" s="622">
        <v>2023</v>
      </c>
      <c r="AI1" s="281"/>
      <c r="AJ1" s="622"/>
    </row>
    <row r="2" spans="1:37" ht="30" customHeight="1" thickBot="1" x14ac:dyDescent="0.25">
      <c r="A2" s="5"/>
      <c r="G2" s="1671" t="e">
        <f>IF(AND(K23+L23&gt;0,SUM(#REF!)=0),"ATTENZIONE!  INSERIRE LA DOTAZIONE ORGANICA",IF(AND(K23+L23&gt;0,SUM(#REF!)&gt;0),"CANCELLARE I DATI RELATIVI ALLA DOTAZIONE ORGANICA DEI SEGRETARI COMUNALI (ad eccezione dell'Istituzione '9909')",IF(AND((K23+L23)&gt;SUM(#REF!)),"ATTENZIONE!  IL TOTALE DELLA DOTAZIONE ORGANICA E' MINORE DEI PRESENTI AL 31/12","")))</f>
        <v>#REF!</v>
      </c>
      <c r="H2" s="1672"/>
      <c r="I2" s="1672"/>
      <c r="J2" s="1672"/>
      <c r="K2" s="1672"/>
      <c r="L2" s="1673"/>
      <c r="AE2" s="879"/>
      <c r="AF2" s="879"/>
      <c r="AG2" s="879"/>
      <c r="AH2" s="879"/>
      <c r="AI2" s="879"/>
      <c r="AJ2" s="879"/>
    </row>
    <row r="3" spans="1:37" ht="15" customHeight="1" thickBot="1" x14ac:dyDescent="0.25">
      <c r="A3" s="328"/>
      <c r="B3" s="329"/>
      <c r="C3" s="1664" t="s">
        <v>70</v>
      </c>
      <c r="D3" s="1664"/>
      <c r="E3" s="1664"/>
      <c r="F3" s="1664"/>
      <c r="G3" s="1665"/>
      <c r="H3" s="1665"/>
      <c r="I3" s="1665"/>
      <c r="J3" s="1665"/>
      <c r="K3" s="1665"/>
      <c r="L3" s="1666"/>
      <c r="AA3" s="1661" t="s">
        <v>70</v>
      </c>
      <c r="AB3" s="1662"/>
      <c r="AC3" s="1662"/>
      <c r="AD3" s="1662"/>
      <c r="AE3" s="1662"/>
      <c r="AF3" s="1662"/>
      <c r="AG3" s="1662"/>
      <c r="AH3" s="1662"/>
      <c r="AI3" s="1662"/>
      <c r="AJ3" s="1663"/>
    </row>
    <row r="4" spans="1:37" ht="21" thickTop="1" x14ac:dyDescent="0.2">
      <c r="A4" s="1667" t="s">
        <v>137</v>
      </c>
      <c r="B4" s="1669" t="s">
        <v>71</v>
      </c>
      <c r="C4" s="18" t="str">
        <f>"Totale dipendenti al 31/12/"&amp;L1-1&amp;" (*)"</f>
        <v>Totale dipendenti al 31/12/2022 (*)</v>
      </c>
      <c r="D4" s="17"/>
      <c r="E4" s="16" t="s">
        <v>75</v>
      </c>
      <c r="F4" s="17"/>
      <c r="G4" s="18" t="s">
        <v>129</v>
      </c>
      <c r="H4" s="17"/>
      <c r="I4" s="18" t="s">
        <v>130</v>
      </c>
      <c r="J4" s="17"/>
      <c r="K4" s="18" t="str">
        <f>"Totale dipendenti al 31/12/"&amp;L1&amp;" (**)"</f>
        <v>Totale dipendenti al 31/12/2023 (**)</v>
      </c>
      <c r="L4" s="267"/>
      <c r="AA4" s="876" t="str">
        <f>"Totale dipendenti al 31/12/"&amp;L1-1&amp;" (*)"</f>
        <v>Totale dipendenti al 31/12/2022 (*)</v>
      </c>
      <c r="AB4" s="877"/>
      <c r="AC4" s="878" t="s">
        <v>75</v>
      </c>
      <c r="AD4" s="877"/>
      <c r="AE4" s="876" t="s">
        <v>129</v>
      </c>
      <c r="AF4" s="877"/>
      <c r="AG4" s="876" t="s">
        <v>130</v>
      </c>
      <c r="AH4" s="877"/>
      <c r="AI4" s="876" t="str">
        <f>"Totale dipendenti al 31/12/"&amp;L1&amp;" (**)"</f>
        <v>Totale dipendenti al 31/12/2023 (**)</v>
      </c>
      <c r="AJ4" s="267"/>
    </row>
    <row r="5" spans="1:37" ht="10.8" thickBot="1" x14ac:dyDescent="0.25">
      <c r="A5" s="1668"/>
      <c r="B5" s="1670"/>
      <c r="C5" s="215" t="s">
        <v>72</v>
      </c>
      <c r="D5" s="216" t="s">
        <v>73</v>
      </c>
      <c r="E5" s="215" t="s">
        <v>72</v>
      </c>
      <c r="F5" s="216" t="s">
        <v>73</v>
      </c>
      <c r="G5" s="215" t="s">
        <v>72</v>
      </c>
      <c r="H5" s="216" t="s">
        <v>73</v>
      </c>
      <c r="I5" s="215" t="s">
        <v>72</v>
      </c>
      <c r="J5" s="216" t="s">
        <v>73</v>
      </c>
      <c r="K5" s="215" t="s">
        <v>72</v>
      </c>
      <c r="L5" s="268" t="s">
        <v>73</v>
      </c>
      <c r="AA5" s="215" t="s">
        <v>72</v>
      </c>
      <c r="AB5" s="216" t="s">
        <v>73</v>
      </c>
      <c r="AC5" s="215" t="s">
        <v>72</v>
      </c>
      <c r="AD5" s="216" t="s">
        <v>73</v>
      </c>
      <c r="AE5" s="215" t="s">
        <v>72</v>
      </c>
      <c r="AF5" s="216" t="s">
        <v>73</v>
      </c>
      <c r="AG5" s="215" t="s">
        <v>72</v>
      </c>
      <c r="AH5" s="216" t="s">
        <v>73</v>
      </c>
      <c r="AI5" s="215" t="s">
        <v>72</v>
      </c>
      <c r="AJ5" s="268" t="s">
        <v>73</v>
      </c>
    </row>
    <row r="6" spans="1:37" ht="12.75" customHeight="1" thickTop="1" x14ac:dyDescent="0.2">
      <c r="A6" s="133" t="s">
        <v>381</v>
      </c>
      <c r="B6" s="321" t="s">
        <v>317</v>
      </c>
      <c r="C6" s="774">
        <f>ROUND(AA6,0)</f>
        <v>0</v>
      </c>
      <c r="D6" s="775">
        <f t="shared" ref="D6:D22" si="0">ROUND(AB6,0)</f>
        <v>0</v>
      </c>
      <c r="E6" s="776">
        <f t="shared" ref="E6:E22" si="1">ROUND(AC6,0)</f>
        <v>0</v>
      </c>
      <c r="F6" s="777">
        <f t="shared" ref="F6:F22" si="2">ROUND(AD6,0)</f>
        <v>0</v>
      </c>
      <c r="G6" s="776">
        <f t="shared" ref="G6:G22" si="3">ROUND(AE6,0)</f>
        <v>0</v>
      </c>
      <c r="H6" s="777">
        <f t="shared" ref="H6:H22" si="4">ROUND(AF6,0)</f>
        <v>0</v>
      </c>
      <c r="I6" s="776">
        <f t="shared" ref="I6:I22" si="5">ROUND(AG6,0)</f>
        <v>0</v>
      </c>
      <c r="J6" s="777">
        <f t="shared" ref="J6:J22" si="6">ROUND(AH6,0)</f>
        <v>0</v>
      </c>
      <c r="K6" s="371">
        <f>E6+G6+I6</f>
        <v>0</v>
      </c>
      <c r="L6" s="372">
        <f>F6+H6+J6</f>
        <v>0</v>
      </c>
      <c r="M6" s="713">
        <f t="shared" ref="M6:M22" si="7">IF((K6+L6)&gt;0,1,0)</f>
        <v>0</v>
      </c>
      <c r="AA6" s="294"/>
      <c r="AB6" s="295"/>
      <c r="AC6" s="183"/>
      <c r="AD6" s="222"/>
      <c r="AE6" s="183"/>
      <c r="AF6" s="222"/>
      <c r="AG6" s="183"/>
      <c r="AH6" s="222"/>
      <c r="AI6" s="371">
        <f t="shared" ref="AI6:AI14" si="8">AC6+AE6+AG6</f>
        <v>0</v>
      </c>
      <c r="AJ6" s="372">
        <f t="shared" ref="AJ6:AJ14" si="9">AD6+AF6+AH6</f>
        <v>0</v>
      </c>
      <c r="AK6" s="713">
        <f t="shared" ref="AK6:AK22" si="10">IF((AI6+AJ6)&gt;0,1,0)</f>
        <v>0</v>
      </c>
    </row>
    <row r="7" spans="1:37" ht="12.75" customHeight="1" x14ac:dyDescent="0.2">
      <c r="A7" s="133" t="s">
        <v>382</v>
      </c>
      <c r="B7" s="321" t="s">
        <v>318</v>
      </c>
      <c r="C7" s="774">
        <f t="shared" ref="C7:C22" si="11">ROUND(AA7,0)</f>
        <v>0</v>
      </c>
      <c r="D7" s="775">
        <f t="shared" si="0"/>
        <v>0</v>
      </c>
      <c r="E7" s="776">
        <f t="shared" si="1"/>
        <v>0</v>
      </c>
      <c r="F7" s="777">
        <f t="shared" si="2"/>
        <v>0</v>
      </c>
      <c r="G7" s="776">
        <f t="shared" si="3"/>
        <v>0</v>
      </c>
      <c r="H7" s="777">
        <f t="shared" si="4"/>
        <v>0</v>
      </c>
      <c r="I7" s="776">
        <f t="shared" si="5"/>
        <v>0</v>
      </c>
      <c r="J7" s="777">
        <f t="shared" si="6"/>
        <v>0</v>
      </c>
      <c r="K7" s="371">
        <f t="shared" ref="K7:K20" si="12">E7+G7+I7</f>
        <v>0</v>
      </c>
      <c r="L7" s="372">
        <f t="shared" ref="L7:L20" si="13">F7+H7+J7</f>
        <v>0</v>
      </c>
      <c r="M7" s="713">
        <f t="shared" si="7"/>
        <v>0</v>
      </c>
      <c r="AA7" s="294"/>
      <c r="AB7" s="295"/>
      <c r="AC7" s="183"/>
      <c r="AD7" s="222"/>
      <c r="AE7" s="183"/>
      <c r="AF7" s="222"/>
      <c r="AG7" s="183"/>
      <c r="AH7" s="222"/>
      <c r="AI7" s="371">
        <f t="shared" si="8"/>
        <v>0</v>
      </c>
      <c r="AJ7" s="372">
        <f t="shared" si="9"/>
        <v>0</v>
      </c>
      <c r="AK7" s="713">
        <f t="shared" si="10"/>
        <v>0</v>
      </c>
    </row>
    <row r="8" spans="1:37" ht="12.75" customHeight="1" x14ac:dyDescent="0.2">
      <c r="A8" s="133" t="s">
        <v>383</v>
      </c>
      <c r="B8" s="321" t="s">
        <v>319</v>
      </c>
      <c r="C8" s="774">
        <f t="shared" si="11"/>
        <v>0</v>
      </c>
      <c r="D8" s="775">
        <f t="shared" si="0"/>
        <v>0</v>
      </c>
      <c r="E8" s="776">
        <f t="shared" si="1"/>
        <v>0</v>
      </c>
      <c r="F8" s="777">
        <f t="shared" si="2"/>
        <v>0</v>
      </c>
      <c r="G8" s="776">
        <f t="shared" si="3"/>
        <v>0</v>
      </c>
      <c r="H8" s="777">
        <f t="shared" si="4"/>
        <v>0</v>
      </c>
      <c r="I8" s="776">
        <f t="shared" si="5"/>
        <v>0</v>
      </c>
      <c r="J8" s="777">
        <f t="shared" si="6"/>
        <v>0</v>
      </c>
      <c r="K8" s="371">
        <f t="shared" si="12"/>
        <v>0</v>
      </c>
      <c r="L8" s="372">
        <f t="shared" si="13"/>
        <v>0</v>
      </c>
      <c r="M8" s="713">
        <f t="shared" si="7"/>
        <v>0</v>
      </c>
      <c r="AA8" s="294"/>
      <c r="AB8" s="295"/>
      <c r="AC8" s="183"/>
      <c r="AD8" s="222"/>
      <c r="AE8" s="183"/>
      <c r="AF8" s="222"/>
      <c r="AG8" s="183"/>
      <c r="AH8" s="222"/>
      <c r="AI8" s="371">
        <f t="shared" si="8"/>
        <v>0</v>
      </c>
      <c r="AJ8" s="372">
        <f t="shared" si="9"/>
        <v>0</v>
      </c>
      <c r="AK8" s="713">
        <f t="shared" si="10"/>
        <v>0</v>
      </c>
    </row>
    <row r="9" spans="1:37" ht="12.75" customHeight="1" x14ac:dyDescent="0.2">
      <c r="A9" s="133" t="s">
        <v>384</v>
      </c>
      <c r="B9" s="321" t="s">
        <v>321</v>
      </c>
      <c r="C9" s="774">
        <f t="shared" ref="C9:J9" si="14">ROUND(AA9,0)</f>
        <v>0</v>
      </c>
      <c r="D9" s="775">
        <f t="shared" si="14"/>
        <v>0</v>
      </c>
      <c r="E9" s="776">
        <f t="shared" si="14"/>
        <v>0</v>
      </c>
      <c r="F9" s="777">
        <f t="shared" si="14"/>
        <v>0</v>
      </c>
      <c r="G9" s="776">
        <f t="shared" si="14"/>
        <v>0</v>
      </c>
      <c r="H9" s="777">
        <f t="shared" si="14"/>
        <v>0</v>
      </c>
      <c r="I9" s="776">
        <f t="shared" si="14"/>
        <v>0</v>
      </c>
      <c r="J9" s="777">
        <f t="shared" si="14"/>
        <v>0</v>
      </c>
      <c r="K9" s="371">
        <f t="shared" ref="K9:L11" si="15">E9+G9+I9</f>
        <v>0</v>
      </c>
      <c r="L9" s="372">
        <f t="shared" si="15"/>
        <v>0</v>
      </c>
      <c r="M9" s="713">
        <f>IF((K9+L9)&gt;0,1,0)</f>
        <v>0</v>
      </c>
      <c r="AA9" s="294"/>
      <c r="AB9" s="295"/>
      <c r="AC9" s="183"/>
      <c r="AD9" s="222"/>
      <c r="AE9" s="183"/>
      <c r="AF9" s="222"/>
      <c r="AG9" s="183"/>
      <c r="AH9" s="222"/>
      <c r="AI9" s="371">
        <f t="shared" ref="AI9:AJ11" si="16">AC9+AE9+AG9</f>
        <v>0</v>
      </c>
      <c r="AJ9" s="372">
        <f t="shared" si="16"/>
        <v>0</v>
      </c>
      <c r="AK9" s="713">
        <f>IF((AI9+AJ9)&gt;0,1,0)</f>
        <v>0</v>
      </c>
    </row>
    <row r="10" spans="1:37" ht="12.75" customHeight="1" x14ac:dyDescent="0.2">
      <c r="A10" s="133" t="s">
        <v>972</v>
      </c>
      <c r="B10" s="321" t="s">
        <v>323</v>
      </c>
      <c r="C10" s="774">
        <f t="shared" ref="C10:J11" si="17">ROUND(AA10,0)</f>
        <v>0</v>
      </c>
      <c r="D10" s="775">
        <f t="shared" si="17"/>
        <v>0</v>
      </c>
      <c r="E10" s="776">
        <f t="shared" si="17"/>
        <v>0</v>
      </c>
      <c r="F10" s="777">
        <f t="shared" si="17"/>
        <v>0</v>
      </c>
      <c r="G10" s="776">
        <f t="shared" si="17"/>
        <v>0</v>
      </c>
      <c r="H10" s="777">
        <f t="shared" si="17"/>
        <v>0</v>
      </c>
      <c r="I10" s="776">
        <f t="shared" si="17"/>
        <v>0</v>
      </c>
      <c r="J10" s="777">
        <f t="shared" si="17"/>
        <v>0</v>
      </c>
      <c r="K10" s="371">
        <f t="shared" si="15"/>
        <v>0</v>
      </c>
      <c r="L10" s="372">
        <f t="shared" si="15"/>
        <v>0</v>
      </c>
      <c r="M10" s="713">
        <f>IF((K10+L10)&gt;0,1,0)</f>
        <v>0</v>
      </c>
      <c r="AA10" s="294"/>
      <c r="AB10" s="295"/>
      <c r="AC10" s="183"/>
      <c r="AD10" s="222"/>
      <c r="AE10" s="183"/>
      <c r="AF10" s="222"/>
      <c r="AG10" s="183"/>
      <c r="AH10" s="222"/>
      <c r="AI10" s="371">
        <f t="shared" si="16"/>
        <v>0</v>
      </c>
      <c r="AJ10" s="372">
        <f t="shared" si="16"/>
        <v>0</v>
      </c>
      <c r="AK10" s="713">
        <f>IF((AI10+AJ10)&gt;0,1,0)</f>
        <v>0</v>
      </c>
    </row>
    <row r="11" spans="1:37" ht="12.75" customHeight="1" x14ac:dyDescent="0.2">
      <c r="A11" s="133" t="s">
        <v>1172</v>
      </c>
      <c r="B11" s="321" t="s">
        <v>322</v>
      </c>
      <c r="C11" s="774">
        <f t="shared" si="17"/>
        <v>0</v>
      </c>
      <c r="D11" s="775">
        <f t="shared" si="17"/>
        <v>0</v>
      </c>
      <c r="E11" s="776">
        <f t="shared" si="17"/>
        <v>0</v>
      </c>
      <c r="F11" s="777">
        <f t="shared" si="17"/>
        <v>0</v>
      </c>
      <c r="G11" s="776">
        <f t="shared" si="17"/>
        <v>0</v>
      </c>
      <c r="H11" s="777">
        <f t="shared" si="17"/>
        <v>0</v>
      </c>
      <c r="I11" s="776">
        <f t="shared" si="17"/>
        <v>0</v>
      </c>
      <c r="J11" s="777">
        <f t="shared" si="17"/>
        <v>0</v>
      </c>
      <c r="K11" s="371">
        <f t="shared" si="15"/>
        <v>0</v>
      </c>
      <c r="L11" s="372">
        <f t="shared" si="15"/>
        <v>0</v>
      </c>
      <c r="M11" s="713">
        <f>IF((K11+L11)&gt;0,1,0)</f>
        <v>0</v>
      </c>
      <c r="AA11" s="294"/>
      <c r="AB11" s="295"/>
      <c r="AC11" s="183"/>
      <c r="AD11" s="222"/>
      <c r="AE11" s="183"/>
      <c r="AF11" s="222"/>
      <c r="AG11" s="183"/>
      <c r="AH11" s="222"/>
      <c r="AI11" s="371">
        <f t="shared" si="16"/>
        <v>0</v>
      </c>
      <c r="AJ11" s="372">
        <f t="shared" si="16"/>
        <v>0</v>
      </c>
      <c r="AK11" s="713">
        <f>IF((AI11+AJ11)&gt;0,1,0)</f>
        <v>0</v>
      </c>
    </row>
    <row r="12" spans="1:37" ht="12.75" customHeight="1" x14ac:dyDescent="0.2">
      <c r="A12" s="133" t="s">
        <v>392</v>
      </c>
      <c r="B12" s="321" t="s">
        <v>320</v>
      </c>
      <c r="C12" s="774">
        <f t="shared" si="11"/>
        <v>0</v>
      </c>
      <c r="D12" s="775">
        <f t="shared" si="0"/>
        <v>0</v>
      </c>
      <c r="E12" s="776">
        <f t="shared" si="1"/>
        <v>0</v>
      </c>
      <c r="F12" s="777">
        <f t="shared" si="2"/>
        <v>0</v>
      </c>
      <c r="G12" s="776">
        <f t="shared" si="3"/>
        <v>0</v>
      </c>
      <c r="H12" s="777">
        <f t="shared" si="4"/>
        <v>0</v>
      </c>
      <c r="I12" s="776">
        <f t="shared" si="5"/>
        <v>0</v>
      </c>
      <c r="J12" s="777">
        <f t="shared" si="6"/>
        <v>0</v>
      </c>
      <c r="K12" s="371">
        <f t="shared" si="12"/>
        <v>0</v>
      </c>
      <c r="L12" s="372">
        <f t="shared" si="13"/>
        <v>0</v>
      </c>
      <c r="M12" s="713">
        <f t="shared" si="7"/>
        <v>0</v>
      </c>
      <c r="AA12" s="294"/>
      <c r="AB12" s="295"/>
      <c r="AC12" s="183"/>
      <c r="AD12" s="222"/>
      <c r="AE12" s="183"/>
      <c r="AF12" s="222"/>
      <c r="AG12" s="183"/>
      <c r="AH12" s="222"/>
      <c r="AI12" s="371">
        <f t="shared" si="8"/>
        <v>0</v>
      </c>
      <c r="AJ12" s="372">
        <f t="shared" si="9"/>
        <v>0</v>
      </c>
      <c r="AK12" s="713">
        <f t="shared" si="10"/>
        <v>0</v>
      </c>
    </row>
    <row r="13" spans="1:37" ht="12.75" customHeight="1" x14ac:dyDescent="0.2">
      <c r="A13" s="133" t="s">
        <v>457</v>
      </c>
      <c r="B13" s="321" t="s">
        <v>458</v>
      </c>
      <c r="C13" s="774">
        <f t="shared" si="11"/>
        <v>0</v>
      </c>
      <c r="D13" s="775">
        <f t="shared" si="0"/>
        <v>0</v>
      </c>
      <c r="E13" s="776">
        <f t="shared" si="1"/>
        <v>0</v>
      </c>
      <c r="F13" s="777">
        <f t="shared" si="2"/>
        <v>0</v>
      </c>
      <c r="G13" s="776">
        <f t="shared" si="3"/>
        <v>0</v>
      </c>
      <c r="H13" s="777">
        <f t="shared" si="4"/>
        <v>0</v>
      </c>
      <c r="I13" s="776">
        <f t="shared" si="5"/>
        <v>0</v>
      </c>
      <c r="J13" s="777">
        <f t="shared" si="6"/>
        <v>0</v>
      </c>
      <c r="K13" s="371">
        <f t="shared" si="12"/>
        <v>0</v>
      </c>
      <c r="L13" s="372">
        <f t="shared" si="13"/>
        <v>0</v>
      </c>
      <c r="M13" s="713">
        <f t="shared" si="7"/>
        <v>0</v>
      </c>
      <c r="AA13" s="294"/>
      <c r="AB13" s="295"/>
      <c r="AC13" s="183"/>
      <c r="AD13" s="222"/>
      <c r="AE13" s="183"/>
      <c r="AF13" s="222"/>
      <c r="AG13" s="183"/>
      <c r="AH13" s="222"/>
      <c r="AI13" s="371">
        <f t="shared" si="8"/>
        <v>0</v>
      </c>
      <c r="AJ13" s="372">
        <f t="shared" si="9"/>
        <v>0</v>
      </c>
      <c r="AK13" s="713">
        <f t="shared" si="10"/>
        <v>0</v>
      </c>
    </row>
    <row r="14" spans="1:37" ht="12.75" customHeight="1" x14ac:dyDescent="0.2">
      <c r="A14" s="133" t="s">
        <v>1173</v>
      </c>
      <c r="B14" s="321" t="s">
        <v>459</v>
      </c>
      <c r="C14" s="774">
        <f t="shared" si="11"/>
        <v>0</v>
      </c>
      <c r="D14" s="775">
        <f t="shared" si="0"/>
        <v>0</v>
      </c>
      <c r="E14" s="776">
        <f t="shared" si="1"/>
        <v>0</v>
      </c>
      <c r="F14" s="777">
        <f t="shared" si="2"/>
        <v>0</v>
      </c>
      <c r="G14" s="776">
        <f t="shared" si="3"/>
        <v>0</v>
      </c>
      <c r="H14" s="777">
        <f t="shared" si="4"/>
        <v>0</v>
      </c>
      <c r="I14" s="776">
        <f t="shared" si="5"/>
        <v>0</v>
      </c>
      <c r="J14" s="777">
        <f t="shared" si="6"/>
        <v>0</v>
      </c>
      <c r="K14" s="371">
        <f>E14+G14+I14</f>
        <v>0</v>
      </c>
      <c r="L14" s="372">
        <f>F14+H14+J14</f>
        <v>0</v>
      </c>
      <c r="M14" s="713">
        <f t="shared" si="7"/>
        <v>0</v>
      </c>
      <c r="AA14" s="294"/>
      <c r="AB14" s="295"/>
      <c r="AC14" s="183"/>
      <c r="AD14" s="222"/>
      <c r="AE14" s="183"/>
      <c r="AF14" s="222"/>
      <c r="AG14" s="183"/>
      <c r="AH14" s="222"/>
      <c r="AI14" s="371">
        <f t="shared" si="8"/>
        <v>0</v>
      </c>
      <c r="AJ14" s="372">
        <f t="shared" si="9"/>
        <v>0</v>
      </c>
      <c r="AK14" s="713">
        <f t="shared" si="10"/>
        <v>0</v>
      </c>
    </row>
    <row r="15" spans="1:37" ht="12.75" customHeight="1" x14ac:dyDescent="0.2">
      <c r="A15" s="133" t="s">
        <v>981</v>
      </c>
      <c r="B15" s="321" t="s">
        <v>460</v>
      </c>
      <c r="C15" s="774">
        <f t="shared" si="11"/>
        <v>0</v>
      </c>
      <c r="D15" s="775">
        <f t="shared" si="0"/>
        <v>0</v>
      </c>
      <c r="E15" s="776">
        <f t="shared" si="1"/>
        <v>0</v>
      </c>
      <c r="F15" s="777">
        <f t="shared" si="2"/>
        <v>0</v>
      </c>
      <c r="G15" s="776">
        <f t="shared" si="3"/>
        <v>0</v>
      </c>
      <c r="H15" s="777">
        <f t="shared" si="4"/>
        <v>0</v>
      </c>
      <c r="I15" s="776">
        <f t="shared" si="5"/>
        <v>0</v>
      </c>
      <c r="J15" s="777">
        <f t="shared" si="6"/>
        <v>0</v>
      </c>
      <c r="K15" s="371">
        <f t="shared" si="12"/>
        <v>0</v>
      </c>
      <c r="L15" s="372">
        <f t="shared" si="13"/>
        <v>0</v>
      </c>
      <c r="M15" s="713">
        <f t="shared" si="7"/>
        <v>0</v>
      </c>
      <c r="AA15" s="294"/>
      <c r="AB15" s="295"/>
      <c r="AC15" s="183"/>
      <c r="AD15" s="222"/>
      <c r="AE15" s="183"/>
      <c r="AF15" s="222"/>
      <c r="AG15" s="183"/>
      <c r="AH15" s="222"/>
      <c r="AI15" s="371">
        <f t="shared" ref="AI15:AI20" si="18">AC15+AE15+AG15</f>
        <v>0</v>
      </c>
      <c r="AJ15" s="372">
        <f t="shared" ref="AJ15:AJ20" si="19">AD15+AF15+AH15</f>
        <v>0</v>
      </c>
      <c r="AK15" s="713">
        <f t="shared" si="10"/>
        <v>0</v>
      </c>
    </row>
    <row r="16" spans="1:37" ht="12.75" customHeight="1" x14ac:dyDescent="0.2">
      <c r="A16" s="133" t="s">
        <v>968</v>
      </c>
      <c r="B16" s="321" t="s">
        <v>969</v>
      </c>
      <c r="C16" s="774">
        <f t="shared" ref="C16:J16" si="20">ROUND(AA16,0)</f>
        <v>0</v>
      </c>
      <c r="D16" s="775">
        <f t="shared" si="20"/>
        <v>0</v>
      </c>
      <c r="E16" s="776">
        <f t="shared" si="20"/>
        <v>0</v>
      </c>
      <c r="F16" s="777">
        <f t="shared" si="20"/>
        <v>0</v>
      </c>
      <c r="G16" s="776">
        <f t="shared" si="20"/>
        <v>0</v>
      </c>
      <c r="H16" s="777">
        <f t="shared" si="20"/>
        <v>0</v>
      </c>
      <c r="I16" s="776">
        <f t="shared" si="20"/>
        <v>0</v>
      </c>
      <c r="J16" s="777">
        <f t="shared" si="20"/>
        <v>0</v>
      </c>
      <c r="K16" s="371">
        <f>E16+G16+I16</f>
        <v>0</v>
      </c>
      <c r="L16" s="372">
        <f>F16+H16+J16</f>
        <v>0</v>
      </c>
      <c r="M16" s="713">
        <f>IF((K16+L16)&gt;0,1,0)</f>
        <v>0</v>
      </c>
      <c r="AA16" s="294"/>
      <c r="AB16" s="295"/>
      <c r="AC16" s="183"/>
      <c r="AD16" s="222"/>
      <c r="AE16" s="183"/>
      <c r="AF16" s="222"/>
      <c r="AG16" s="183"/>
      <c r="AH16" s="222"/>
      <c r="AI16" s="371">
        <f>AC16+AE16+AG16</f>
        <v>0</v>
      </c>
      <c r="AJ16" s="372">
        <f>AD16+AF16+AH16</f>
        <v>0</v>
      </c>
      <c r="AK16" s="713">
        <f>IF((AI16+AJ16)&gt;0,1,0)</f>
        <v>0</v>
      </c>
    </row>
    <row r="17" spans="1:37" ht="12.75" customHeight="1" x14ac:dyDescent="0.2">
      <c r="A17" s="133" t="s">
        <v>1182</v>
      </c>
      <c r="B17" s="321" t="s">
        <v>1200</v>
      </c>
      <c r="C17" s="774">
        <f t="shared" si="11"/>
        <v>0</v>
      </c>
      <c r="D17" s="775">
        <f t="shared" si="0"/>
        <v>0</v>
      </c>
      <c r="E17" s="776">
        <f t="shared" si="1"/>
        <v>0</v>
      </c>
      <c r="F17" s="777">
        <f t="shared" si="2"/>
        <v>0</v>
      </c>
      <c r="G17" s="776">
        <f t="shared" si="3"/>
        <v>0</v>
      </c>
      <c r="H17" s="777">
        <f t="shared" si="4"/>
        <v>0</v>
      </c>
      <c r="I17" s="776">
        <f t="shared" si="5"/>
        <v>0</v>
      </c>
      <c r="J17" s="777">
        <f t="shared" si="6"/>
        <v>0</v>
      </c>
      <c r="K17" s="371">
        <f t="shared" si="12"/>
        <v>0</v>
      </c>
      <c r="L17" s="372">
        <f t="shared" si="13"/>
        <v>0</v>
      </c>
      <c r="M17" s="713">
        <f t="shared" si="7"/>
        <v>0</v>
      </c>
      <c r="AA17" s="294"/>
      <c r="AB17" s="295"/>
      <c r="AC17" s="183"/>
      <c r="AD17" s="222"/>
      <c r="AE17" s="183"/>
      <c r="AF17" s="222"/>
      <c r="AG17" s="183"/>
      <c r="AH17" s="222"/>
      <c r="AI17" s="371">
        <f t="shared" si="18"/>
        <v>0</v>
      </c>
      <c r="AJ17" s="372">
        <f t="shared" si="19"/>
        <v>0</v>
      </c>
      <c r="AK17" s="713">
        <f t="shared" si="10"/>
        <v>0</v>
      </c>
    </row>
    <row r="18" spans="1:37" ht="12.75" customHeight="1" x14ac:dyDescent="0.2">
      <c r="A18" s="133" t="s">
        <v>1183</v>
      </c>
      <c r="B18" s="321" t="s">
        <v>1201</v>
      </c>
      <c r="C18" s="774">
        <f t="shared" si="11"/>
        <v>0</v>
      </c>
      <c r="D18" s="775">
        <f t="shared" si="0"/>
        <v>0</v>
      </c>
      <c r="E18" s="776">
        <f t="shared" si="1"/>
        <v>0</v>
      </c>
      <c r="F18" s="777">
        <f t="shared" si="2"/>
        <v>0</v>
      </c>
      <c r="G18" s="776">
        <f t="shared" si="3"/>
        <v>0</v>
      </c>
      <c r="H18" s="777">
        <f t="shared" si="4"/>
        <v>0</v>
      </c>
      <c r="I18" s="776">
        <f t="shared" si="5"/>
        <v>0</v>
      </c>
      <c r="J18" s="777">
        <f t="shared" si="6"/>
        <v>0</v>
      </c>
      <c r="K18" s="371">
        <f t="shared" si="12"/>
        <v>0</v>
      </c>
      <c r="L18" s="372">
        <f t="shared" si="13"/>
        <v>0</v>
      </c>
      <c r="M18" s="713">
        <f t="shared" si="7"/>
        <v>0</v>
      </c>
      <c r="AA18" s="294"/>
      <c r="AB18" s="295"/>
      <c r="AC18" s="183"/>
      <c r="AD18" s="222"/>
      <c r="AE18" s="183"/>
      <c r="AF18" s="222"/>
      <c r="AG18" s="183"/>
      <c r="AH18" s="222"/>
      <c r="AI18" s="371">
        <f t="shared" si="18"/>
        <v>0</v>
      </c>
      <c r="AJ18" s="372">
        <f t="shared" si="19"/>
        <v>0</v>
      </c>
      <c r="AK18" s="713">
        <f t="shared" si="10"/>
        <v>0</v>
      </c>
    </row>
    <row r="19" spans="1:37" ht="12.75" customHeight="1" x14ac:dyDescent="0.2">
      <c r="A19" s="133" t="s">
        <v>1184</v>
      </c>
      <c r="B19" s="321" t="s">
        <v>1202</v>
      </c>
      <c r="C19" s="774">
        <f t="shared" si="11"/>
        <v>0</v>
      </c>
      <c r="D19" s="775">
        <f t="shared" si="0"/>
        <v>0</v>
      </c>
      <c r="E19" s="776">
        <f t="shared" si="1"/>
        <v>0</v>
      </c>
      <c r="F19" s="777">
        <f t="shared" si="2"/>
        <v>0</v>
      </c>
      <c r="G19" s="776">
        <f t="shared" si="3"/>
        <v>0</v>
      </c>
      <c r="H19" s="777">
        <f t="shared" si="4"/>
        <v>0</v>
      </c>
      <c r="I19" s="776">
        <f t="shared" si="5"/>
        <v>0</v>
      </c>
      <c r="J19" s="777">
        <f t="shared" si="6"/>
        <v>0</v>
      </c>
      <c r="K19" s="371">
        <f t="shared" si="12"/>
        <v>0</v>
      </c>
      <c r="L19" s="372">
        <f t="shared" si="13"/>
        <v>0</v>
      </c>
      <c r="M19" s="713">
        <f t="shared" si="7"/>
        <v>0</v>
      </c>
      <c r="AA19" s="294"/>
      <c r="AB19" s="295"/>
      <c r="AC19" s="183"/>
      <c r="AD19" s="222"/>
      <c r="AE19" s="183"/>
      <c r="AF19" s="222"/>
      <c r="AG19" s="183"/>
      <c r="AH19" s="222"/>
      <c r="AI19" s="371">
        <f t="shared" si="18"/>
        <v>0</v>
      </c>
      <c r="AJ19" s="372">
        <f t="shared" si="19"/>
        <v>0</v>
      </c>
      <c r="AK19" s="713">
        <f t="shared" si="10"/>
        <v>0</v>
      </c>
    </row>
    <row r="20" spans="1:37" ht="12.75" customHeight="1" x14ac:dyDescent="0.2">
      <c r="A20" s="133" t="s">
        <v>1185</v>
      </c>
      <c r="B20" s="321" t="s">
        <v>1203</v>
      </c>
      <c r="C20" s="774">
        <f t="shared" si="11"/>
        <v>0</v>
      </c>
      <c r="D20" s="775">
        <f t="shared" si="0"/>
        <v>0</v>
      </c>
      <c r="E20" s="776">
        <f t="shared" si="1"/>
        <v>0</v>
      </c>
      <c r="F20" s="777">
        <f t="shared" si="2"/>
        <v>0</v>
      </c>
      <c r="G20" s="776">
        <f t="shared" si="3"/>
        <v>0</v>
      </c>
      <c r="H20" s="777">
        <f t="shared" si="4"/>
        <v>0</v>
      </c>
      <c r="I20" s="776">
        <f t="shared" si="5"/>
        <v>0</v>
      </c>
      <c r="J20" s="777">
        <f t="shared" si="6"/>
        <v>0</v>
      </c>
      <c r="K20" s="371">
        <f t="shared" si="12"/>
        <v>0</v>
      </c>
      <c r="L20" s="372">
        <f t="shared" si="13"/>
        <v>0</v>
      </c>
      <c r="M20" s="713">
        <f t="shared" si="7"/>
        <v>0</v>
      </c>
      <c r="AA20" s="294"/>
      <c r="AB20" s="295"/>
      <c r="AC20" s="183"/>
      <c r="AD20" s="222"/>
      <c r="AE20" s="183"/>
      <c r="AF20" s="222"/>
      <c r="AG20" s="183"/>
      <c r="AH20" s="222"/>
      <c r="AI20" s="371">
        <f t="shared" si="18"/>
        <v>0</v>
      </c>
      <c r="AJ20" s="372">
        <f t="shared" si="19"/>
        <v>0</v>
      </c>
      <c r="AK20" s="713">
        <f t="shared" si="10"/>
        <v>0</v>
      </c>
    </row>
    <row r="21" spans="1:37" ht="12.75" customHeight="1" x14ac:dyDescent="0.2">
      <c r="A21" s="133" t="s">
        <v>982</v>
      </c>
      <c r="B21" s="321" t="s">
        <v>277</v>
      </c>
      <c r="C21" s="774">
        <f t="shared" si="11"/>
        <v>0</v>
      </c>
      <c r="D21" s="775">
        <f t="shared" si="0"/>
        <v>0</v>
      </c>
      <c r="E21" s="776">
        <f t="shared" si="1"/>
        <v>0</v>
      </c>
      <c r="F21" s="777">
        <f t="shared" si="2"/>
        <v>0</v>
      </c>
      <c r="G21" s="776">
        <f t="shared" si="3"/>
        <v>0</v>
      </c>
      <c r="H21" s="777">
        <f t="shared" si="4"/>
        <v>0</v>
      </c>
      <c r="I21" s="776">
        <f t="shared" si="5"/>
        <v>0</v>
      </c>
      <c r="J21" s="777">
        <f t="shared" si="6"/>
        <v>0</v>
      </c>
      <c r="K21" s="371">
        <f>E21+G21+I21</f>
        <v>0</v>
      </c>
      <c r="L21" s="372">
        <f>F21+H21+J21</f>
        <v>0</v>
      </c>
      <c r="M21" s="713">
        <f t="shared" si="7"/>
        <v>0</v>
      </c>
      <c r="AA21" s="294"/>
      <c r="AB21" s="295"/>
      <c r="AC21" s="183"/>
      <c r="AD21" s="222"/>
      <c r="AE21" s="183"/>
      <c r="AF21" s="222"/>
      <c r="AG21" s="183"/>
      <c r="AH21" s="222"/>
      <c r="AI21" s="371">
        <f>AC21+AE21+AG21</f>
        <v>0</v>
      </c>
      <c r="AJ21" s="372">
        <f>AD21+AF21+AH21</f>
        <v>0</v>
      </c>
      <c r="AK21" s="713">
        <f t="shared" si="10"/>
        <v>0</v>
      </c>
    </row>
    <row r="22" spans="1:37" ht="12.75" customHeight="1" thickBot="1" x14ac:dyDescent="0.25">
      <c r="A22" s="133" t="s">
        <v>983</v>
      </c>
      <c r="B22" s="321" t="s">
        <v>316</v>
      </c>
      <c r="C22" s="774">
        <f t="shared" si="11"/>
        <v>0</v>
      </c>
      <c r="D22" s="775">
        <f t="shared" si="0"/>
        <v>0</v>
      </c>
      <c r="E22" s="776">
        <f t="shared" si="1"/>
        <v>0</v>
      </c>
      <c r="F22" s="777">
        <f t="shared" si="2"/>
        <v>0</v>
      </c>
      <c r="G22" s="776">
        <f t="shared" si="3"/>
        <v>0</v>
      </c>
      <c r="H22" s="777">
        <f t="shared" si="4"/>
        <v>0</v>
      </c>
      <c r="I22" s="776">
        <f t="shared" si="5"/>
        <v>0</v>
      </c>
      <c r="J22" s="777">
        <f t="shared" si="6"/>
        <v>0</v>
      </c>
      <c r="K22" s="371">
        <f>E22+G22+I22</f>
        <v>0</v>
      </c>
      <c r="L22" s="372">
        <f>F22+H22+J22</f>
        <v>0</v>
      </c>
      <c r="M22" s="713">
        <f t="shared" si="7"/>
        <v>0</v>
      </c>
      <c r="AA22" s="294"/>
      <c r="AB22" s="295"/>
      <c r="AC22" s="183"/>
      <c r="AD22" s="222"/>
      <c r="AE22" s="183"/>
      <c r="AF22" s="222"/>
      <c r="AG22" s="183"/>
      <c r="AH22" s="222"/>
      <c r="AI22" s="371">
        <f>AC22+AE22+AG22</f>
        <v>0</v>
      </c>
      <c r="AJ22" s="372">
        <f>AD22+AF22+AH22</f>
        <v>0</v>
      </c>
      <c r="AK22" s="713">
        <f t="shared" si="10"/>
        <v>0</v>
      </c>
    </row>
    <row r="23" spans="1:37" ht="15.75" customHeight="1" thickTop="1" thickBot="1" x14ac:dyDescent="0.25">
      <c r="A23" s="266" t="s">
        <v>74</v>
      </c>
      <c r="B23" s="11"/>
      <c r="C23" s="373">
        <f t="shared" ref="C23:L23" si="21">SUM(C6:C22)</f>
        <v>0</v>
      </c>
      <c r="D23" s="374">
        <f t="shared" si="21"/>
        <v>0</v>
      </c>
      <c r="E23" s="373">
        <f t="shared" si="21"/>
        <v>0</v>
      </c>
      <c r="F23" s="374">
        <f t="shared" si="21"/>
        <v>0</v>
      </c>
      <c r="G23" s="373">
        <f t="shared" si="21"/>
        <v>0</v>
      </c>
      <c r="H23" s="374">
        <f t="shared" si="21"/>
        <v>0</v>
      </c>
      <c r="I23" s="373">
        <f t="shared" si="21"/>
        <v>0</v>
      </c>
      <c r="J23" s="374">
        <f t="shared" si="21"/>
        <v>0</v>
      </c>
      <c r="K23" s="373">
        <f t="shared" si="21"/>
        <v>0</v>
      </c>
      <c r="L23" s="375">
        <f t="shared" si="21"/>
        <v>0</v>
      </c>
      <c r="AA23" s="373">
        <f t="shared" ref="AA23:AJ23" si="22">SUM(AA6:AA22)</f>
        <v>0</v>
      </c>
      <c r="AB23" s="374">
        <f t="shared" si="22"/>
        <v>0</v>
      </c>
      <c r="AC23" s="373">
        <f t="shared" si="22"/>
        <v>0</v>
      </c>
      <c r="AD23" s="374">
        <f t="shared" si="22"/>
        <v>0</v>
      </c>
      <c r="AE23" s="373">
        <f t="shared" si="22"/>
        <v>0</v>
      </c>
      <c r="AF23" s="374">
        <f t="shared" si="22"/>
        <v>0</v>
      </c>
      <c r="AG23" s="373">
        <f t="shared" si="22"/>
        <v>0</v>
      </c>
      <c r="AH23" s="374">
        <f t="shared" si="22"/>
        <v>0</v>
      </c>
      <c r="AI23" s="373">
        <f t="shared" si="22"/>
        <v>0</v>
      </c>
      <c r="AJ23" s="375">
        <f t="shared" si="22"/>
        <v>0</v>
      </c>
    </row>
    <row r="24" spans="1:37" ht="18.75" customHeight="1" x14ac:dyDescent="0.2">
      <c r="A24" s="20" t="s">
        <v>178</v>
      </c>
    </row>
    <row r="25" spans="1:37" x14ac:dyDescent="0.2">
      <c r="A25" s="20" t="s">
        <v>512</v>
      </c>
    </row>
    <row r="26" spans="1:37" x14ac:dyDescent="0.2">
      <c r="A26" s="309" t="str">
        <f>"(*) inserire i dati comunicati nella tab.1 (colonna presenti al 31/12/"&amp;L1-1&amp;") della rilevazione dell'anno precedente"</f>
        <v>(*) inserire i dati comunicati nella tab.1 (colonna presenti al 31/12/2022) della rilevazione dell'anno precedente</v>
      </c>
    </row>
    <row r="27" spans="1:37" x14ac:dyDescent="0.2">
      <c r="A27" s="3" t="s">
        <v>151</v>
      </c>
    </row>
    <row r="28" spans="1:37" ht="13.2" x14ac:dyDescent="0.25">
      <c r="D28" s="636"/>
      <c r="AB28" s="636"/>
    </row>
  </sheetData>
  <sheetProtection algorithmName="SHA-512" hashValue="OhcewDWUjxzoPBgxUxr9olQ3m6Y2S7OSGZ+tsblxAX6F6ZoXvcSl+tTUV1zBkcj2iaA13AEhFrPTlJm+O4x5zg==" saltValue="/1P19dseAC+3pLChKwtEpg==" spinCount="100000" sheet="1" formatColumns="0" selectLockedCells="1"/>
  <mergeCells count="5">
    <mergeCell ref="AA3:AJ3"/>
    <mergeCell ref="C3:L3"/>
    <mergeCell ref="A4:A5"/>
    <mergeCell ref="B4:B5"/>
    <mergeCell ref="G2:L2"/>
  </mergeCells>
  <phoneticPr fontId="30" type="noConversion"/>
  <conditionalFormatting sqref="A6:L22">
    <cfRule type="expression" dxfId="36" priority="1" stopIfTrue="1">
      <formula>$M6&gt;0</formula>
    </cfRule>
  </conditionalFormatting>
  <conditionalFormatting sqref="AA6:AJ22">
    <cfRule type="expression" dxfId="35" priority="2" stopIfTrue="1">
      <formula>$M6&gt;0</formula>
    </cfRule>
  </conditionalFormatting>
  <dataValidations count="1">
    <dataValidation type="whole" allowBlank="1" showInputMessage="1" showErrorMessage="1" errorTitle="ERRORE NEL DATO IMMESSO" error="INSERIRE SOLO NUMERI INTERI" sqref="E6:J22 AC6:AH22" xr:uid="{00000000-0002-0000-0600-000000000000}">
      <formula1>0</formula1>
      <formula2>999999999999</formula2>
    </dataValidation>
  </dataValidations>
  <printOptions horizontalCentered="1" verticalCentered="1"/>
  <pageMargins left="0" right="0" top="0.17" bottom="0.16" header="0.18" footer="0.2"/>
  <pageSetup paperSize="9" scale="75" orientation="landscape" horizontalDpi="300"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X11"/>
  <sheetViews>
    <sheetView zoomScaleNormal="100" workbookViewId="0">
      <selection activeCell="AA7" sqref="AA7"/>
    </sheetView>
  </sheetViews>
  <sheetFormatPr defaultRowHeight="13.2" x14ac:dyDescent="0.25"/>
  <cols>
    <col min="1" max="1" width="39.42578125" customWidth="1"/>
    <col min="2" max="2" width="9.140625" customWidth="1"/>
    <col min="3" max="16" width="9.140625" hidden="1" customWidth="1"/>
    <col min="17" max="18" width="10.7109375" style="1324" hidden="1" customWidth="1"/>
    <col min="19" max="20" width="11.28515625" hidden="1" customWidth="1"/>
    <col min="21" max="26" width="9.140625" hidden="1" customWidth="1"/>
    <col min="41" max="42" width="9.140625" hidden="1" customWidth="1"/>
    <col min="43" max="44" width="11.28515625" customWidth="1"/>
    <col min="45" max="45" width="3" customWidth="1"/>
    <col min="46" max="47" width="11.7109375" customWidth="1"/>
  </cols>
  <sheetData>
    <row r="1" spans="1:258" s="3" customFormat="1" ht="43.5" customHeight="1" x14ac:dyDescent="0.3">
      <c r="A1" s="778" t="str">
        <f>'t1'!A1</f>
        <v>REGIONI ED AUTONOMIE LOCALI - anno 2023</v>
      </c>
      <c r="B1" s="778"/>
      <c r="C1" s="778"/>
      <c r="D1" s="778"/>
      <c r="E1" s="778"/>
      <c r="F1" s="778"/>
      <c r="G1" s="778"/>
      <c r="H1" s="778"/>
      <c r="I1" s="778"/>
      <c r="J1" s="778"/>
      <c r="K1" s="778"/>
      <c r="L1" s="778"/>
      <c r="N1" s="663"/>
      <c r="O1"/>
      <c r="P1"/>
      <c r="Q1" s="1513"/>
      <c r="R1" s="1513"/>
      <c r="S1"/>
      <c r="AL1" s="663"/>
      <c r="AM1"/>
      <c r="AN1"/>
      <c r="AO1"/>
      <c r="AP1"/>
      <c r="AQ1"/>
    </row>
    <row r="2" spans="1:258" s="3" customFormat="1" ht="30" customHeight="1" x14ac:dyDescent="0.25">
      <c r="A2" s="280"/>
      <c r="B2" s="2"/>
      <c r="G2" s="285"/>
      <c r="H2" s="285"/>
      <c r="I2" s="285"/>
      <c r="J2" s="285"/>
      <c r="K2" s="285"/>
      <c r="L2" s="285"/>
      <c r="M2" s="285"/>
      <c r="N2" s="285"/>
      <c r="O2"/>
      <c r="P2"/>
      <c r="Q2" s="1514"/>
      <c r="R2" s="1514"/>
      <c r="S2"/>
      <c r="AE2" s="285"/>
      <c r="AF2" s="285"/>
      <c r="AG2" s="285"/>
      <c r="AH2" s="285"/>
      <c r="AI2" s="285"/>
      <c r="AJ2" s="285"/>
      <c r="AK2" s="285"/>
      <c r="AL2" s="285"/>
      <c r="AM2"/>
      <c r="AN2"/>
      <c r="AO2"/>
      <c r="AP2"/>
      <c r="AQ2"/>
    </row>
    <row r="3" spans="1:258" s="3" customFormat="1" ht="4.95" customHeight="1" thickBot="1" x14ac:dyDescent="0.3">
      <c r="A3" s="280"/>
      <c r="B3" s="2"/>
      <c r="G3" s="285"/>
      <c r="H3" s="285"/>
      <c r="I3" s="285"/>
      <c r="J3" s="285"/>
      <c r="K3" s="285"/>
      <c r="L3" s="285"/>
      <c r="M3" s="285"/>
      <c r="N3" s="285"/>
      <c r="O3"/>
      <c r="P3"/>
      <c r="Q3" s="1514"/>
      <c r="R3" s="1514"/>
      <c r="S3"/>
      <c r="AE3" s="285"/>
      <c r="AF3" s="285"/>
      <c r="AG3" s="285"/>
      <c r="AH3" s="285"/>
      <c r="AI3" s="285"/>
      <c r="AJ3" s="285"/>
      <c r="AK3" s="285"/>
      <c r="AL3" s="285"/>
      <c r="AM3"/>
      <c r="AN3"/>
      <c r="AO3"/>
      <c r="AP3"/>
      <c r="AQ3"/>
    </row>
    <row r="4" spans="1:258" x14ac:dyDescent="0.25">
      <c r="A4" s="1682" t="s">
        <v>1392</v>
      </c>
      <c r="B4" s="1685" t="s">
        <v>109</v>
      </c>
      <c r="C4" s="1688" t="s">
        <v>1186</v>
      </c>
      <c r="D4" s="1689"/>
      <c r="E4" s="1689"/>
      <c r="F4" s="1689"/>
      <c r="G4" s="1689"/>
      <c r="H4" s="1689"/>
      <c r="I4" s="1689"/>
      <c r="J4" s="1689"/>
      <c r="K4" s="1689"/>
      <c r="L4" s="1689"/>
      <c r="M4" s="1689"/>
      <c r="N4" s="1689"/>
      <c r="O4" s="1689"/>
      <c r="P4" s="1689"/>
      <c r="Q4" s="1689"/>
      <c r="R4" s="1689"/>
      <c r="S4" s="1689"/>
      <c r="T4" s="1690"/>
      <c r="U4" s="1324"/>
      <c r="V4" s="1324"/>
      <c r="W4" s="1324"/>
      <c r="X4" s="1324"/>
      <c r="Y4" s="1324"/>
      <c r="Z4" s="1324"/>
      <c r="AA4" s="1691" t="s">
        <v>1186</v>
      </c>
      <c r="AB4" s="1689"/>
      <c r="AC4" s="1689"/>
      <c r="AD4" s="1689"/>
      <c r="AE4" s="1689"/>
      <c r="AF4" s="1689"/>
      <c r="AG4" s="1689"/>
      <c r="AH4" s="1689"/>
      <c r="AI4" s="1689"/>
      <c r="AJ4" s="1689"/>
      <c r="AK4" s="1689"/>
      <c r="AL4" s="1689"/>
      <c r="AM4" s="1689"/>
      <c r="AN4" s="1689"/>
      <c r="AO4" s="1689"/>
      <c r="AP4" s="1689"/>
      <c r="AQ4" s="1689"/>
      <c r="AR4" s="1690"/>
      <c r="AT4" s="1674" t="s">
        <v>1398</v>
      </c>
      <c r="AU4" s="1675"/>
      <c r="AV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c r="FX4" s="1324"/>
      <c r="FY4" s="1324"/>
      <c r="FZ4" s="1324"/>
      <c r="GA4" s="1324"/>
      <c r="GB4" s="1324"/>
      <c r="GC4" s="1324"/>
      <c r="GD4" s="1324"/>
      <c r="GE4" s="1324"/>
      <c r="GF4" s="1324"/>
      <c r="GG4" s="1324"/>
      <c r="GH4" s="1324"/>
      <c r="GI4" s="1324"/>
      <c r="GJ4" s="1324"/>
      <c r="GK4" s="1324"/>
      <c r="GL4" s="1324"/>
      <c r="GM4" s="1324"/>
      <c r="GN4" s="1324"/>
      <c r="GO4" s="1324"/>
      <c r="GP4" s="1324"/>
      <c r="GQ4" s="1324"/>
      <c r="GR4" s="1324"/>
      <c r="GS4" s="1324"/>
      <c r="GT4" s="1324"/>
      <c r="GU4" s="1324"/>
      <c r="GV4" s="1324"/>
      <c r="GW4" s="1324"/>
      <c r="GX4" s="1324"/>
      <c r="GY4" s="1324"/>
      <c r="GZ4" s="1324"/>
      <c r="HA4" s="1324"/>
      <c r="HB4" s="1324"/>
      <c r="HC4" s="1324"/>
      <c r="HD4" s="1324"/>
      <c r="HE4" s="1324"/>
      <c r="HF4" s="1324"/>
      <c r="HG4" s="1324"/>
      <c r="HH4" s="1324"/>
      <c r="HI4" s="1324"/>
      <c r="HJ4" s="1324"/>
      <c r="HK4" s="1324"/>
      <c r="HL4" s="1324"/>
      <c r="HM4" s="1324"/>
      <c r="HN4" s="1324"/>
      <c r="HO4" s="1324"/>
      <c r="HP4" s="1324"/>
      <c r="HQ4" s="1324"/>
      <c r="HR4" s="1324"/>
      <c r="HS4" s="1324"/>
      <c r="HT4" s="1324"/>
      <c r="HU4" s="1324"/>
      <c r="HV4" s="1324"/>
      <c r="HW4" s="1324"/>
      <c r="HX4" s="1324"/>
      <c r="HY4" s="1324"/>
      <c r="HZ4" s="1324"/>
      <c r="IA4" s="1324"/>
      <c r="IB4" s="1324"/>
      <c r="IC4" s="1324"/>
      <c r="ID4" s="1324"/>
      <c r="IE4" s="1324"/>
      <c r="IF4" s="1324"/>
      <c r="IG4" s="1324"/>
      <c r="IH4" s="1324"/>
      <c r="II4" s="1324"/>
      <c r="IJ4" s="1324"/>
      <c r="IK4" s="1324"/>
      <c r="IL4" s="1324"/>
      <c r="IM4" s="1324"/>
      <c r="IN4" s="1324"/>
      <c r="IO4" s="1324"/>
      <c r="IP4" s="1324"/>
      <c r="IQ4" s="1324"/>
      <c r="IR4" s="1324"/>
      <c r="IS4" s="1324"/>
      <c r="IT4" s="1324"/>
      <c r="IU4" s="1324"/>
      <c r="IV4" s="1324"/>
      <c r="IW4" s="1324"/>
      <c r="IX4" s="1324"/>
    </row>
    <row r="5" spans="1:258" ht="35.1" customHeight="1" thickBot="1" x14ac:dyDescent="0.25">
      <c r="A5" s="1683"/>
      <c r="B5" s="1686"/>
      <c r="C5" s="1692" t="s">
        <v>1195</v>
      </c>
      <c r="D5" s="1693"/>
      <c r="E5" s="1678" t="s">
        <v>1187</v>
      </c>
      <c r="F5" s="1679"/>
      <c r="G5" s="1678" t="s">
        <v>1386</v>
      </c>
      <c r="H5" s="1679"/>
      <c r="I5" s="1678" t="s">
        <v>1387</v>
      </c>
      <c r="J5" s="1679"/>
      <c r="K5" s="1678" t="s">
        <v>1388</v>
      </c>
      <c r="L5" s="1679"/>
      <c r="M5" s="1678" t="s">
        <v>1389</v>
      </c>
      <c r="N5" s="1679"/>
      <c r="O5" s="1678" t="s">
        <v>1390</v>
      </c>
      <c r="P5" s="1679"/>
      <c r="Q5" s="1678" t="s">
        <v>1393</v>
      </c>
      <c r="R5" s="1679"/>
      <c r="S5" s="1678" t="s">
        <v>1188</v>
      </c>
      <c r="T5" s="1680"/>
      <c r="U5" s="1325"/>
      <c r="V5" s="1325"/>
      <c r="W5" s="1325"/>
      <c r="X5" s="1325"/>
      <c r="Y5" s="1325"/>
      <c r="Z5" s="1325"/>
      <c r="AA5" s="1681" t="s">
        <v>1195</v>
      </c>
      <c r="AB5" s="1679"/>
      <c r="AC5" s="1678" t="s">
        <v>1187</v>
      </c>
      <c r="AD5" s="1679"/>
      <c r="AE5" s="1678" t="s">
        <v>1386</v>
      </c>
      <c r="AF5" s="1679"/>
      <c r="AG5" s="1678" t="s">
        <v>1387</v>
      </c>
      <c r="AH5" s="1679"/>
      <c r="AI5" s="1678" t="s">
        <v>1388</v>
      </c>
      <c r="AJ5" s="1679"/>
      <c r="AK5" s="1678" t="s">
        <v>1389</v>
      </c>
      <c r="AL5" s="1679"/>
      <c r="AM5" s="1678" t="s">
        <v>1390</v>
      </c>
      <c r="AN5" s="1679"/>
      <c r="AO5" s="1678" t="s">
        <v>1393</v>
      </c>
      <c r="AP5" s="1679"/>
      <c r="AQ5" s="1678" t="str">
        <f>"TOTALE 
dipendenti al 31/12/"&amp;'t1'!L1&amp;" "</f>
        <v xml:space="preserve">TOTALE 
dipendenti al 31/12/2023 </v>
      </c>
      <c r="AR5" s="1680"/>
      <c r="AT5" s="1676" t="s">
        <v>1189</v>
      </c>
      <c r="AU5" s="1677"/>
      <c r="AV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1325"/>
      <c r="DG5" s="1325"/>
      <c r="DH5" s="1325"/>
      <c r="DI5" s="1325"/>
      <c r="DJ5" s="1325"/>
      <c r="DK5" s="1325"/>
      <c r="DL5" s="1325"/>
      <c r="DM5" s="1325"/>
      <c r="DN5" s="1325"/>
      <c r="DO5" s="1325"/>
      <c r="DP5" s="1325"/>
      <c r="DQ5" s="1325"/>
      <c r="DR5" s="1325"/>
      <c r="DS5" s="1325"/>
      <c r="DT5" s="1325"/>
      <c r="DU5" s="1325"/>
      <c r="DV5" s="1325"/>
      <c r="DW5" s="1325"/>
      <c r="DX5" s="1325"/>
      <c r="DY5" s="1325"/>
      <c r="DZ5" s="1325"/>
      <c r="EA5" s="1325"/>
      <c r="EB5" s="1325"/>
      <c r="EC5" s="1325"/>
      <c r="ED5" s="1325"/>
      <c r="EE5" s="1325"/>
      <c r="EF5" s="1325"/>
      <c r="EG5" s="1325"/>
      <c r="EH5" s="1325"/>
      <c r="EI5" s="1325"/>
      <c r="EJ5" s="1325"/>
      <c r="EK5" s="1325"/>
      <c r="EL5" s="1325"/>
      <c r="EM5" s="1325"/>
      <c r="EN5" s="1325"/>
      <c r="EO5" s="1325"/>
      <c r="EP5" s="1325"/>
      <c r="EQ5" s="1325"/>
      <c r="ER5" s="1325"/>
      <c r="ES5" s="1325"/>
      <c r="ET5" s="1325"/>
      <c r="EU5" s="1325"/>
      <c r="EV5" s="1325"/>
      <c r="EW5" s="1325"/>
      <c r="EX5" s="1325"/>
      <c r="EY5" s="1325"/>
      <c r="EZ5" s="1325"/>
      <c r="FA5" s="1325"/>
      <c r="FB5" s="1325"/>
      <c r="FC5" s="1325"/>
      <c r="FD5" s="1325"/>
      <c r="FE5" s="1325"/>
      <c r="FF5" s="1325"/>
      <c r="FG5" s="1325"/>
      <c r="FH5" s="1325"/>
      <c r="FI5" s="1325"/>
      <c r="FJ5" s="1325"/>
      <c r="FK5" s="1325"/>
      <c r="FL5" s="1325"/>
      <c r="FM5" s="1325"/>
      <c r="FN5" s="1325"/>
      <c r="FO5" s="1325"/>
      <c r="FP5" s="1325"/>
      <c r="FQ5" s="1325"/>
      <c r="FR5" s="1325"/>
      <c r="FS5" s="1325"/>
      <c r="FT5" s="1325"/>
      <c r="FU5" s="1325"/>
      <c r="FV5" s="1325"/>
      <c r="FW5" s="1325"/>
      <c r="FX5" s="1325"/>
      <c r="FY5" s="1325"/>
      <c r="FZ5" s="1325"/>
      <c r="GA5" s="1325"/>
      <c r="GB5" s="1325"/>
      <c r="GC5" s="1325"/>
      <c r="GD5" s="1325"/>
      <c r="GE5" s="1325"/>
      <c r="GF5" s="1325"/>
      <c r="GG5" s="1325"/>
      <c r="GH5" s="1325"/>
      <c r="GI5" s="1325"/>
      <c r="GJ5" s="1325"/>
      <c r="GK5" s="1325"/>
      <c r="GL5" s="1325"/>
      <c r="GM5" s="1325"/>
      <c r="GN5" s="1325"/>
      <c r="GO5" s="1325"/>
      <c r="GP5" s="1325"/>
      <c r="GQ5" s="1325"/>
      <c r="GR5" s="1325"/>
      <c r="GS5" s="1325"/>
      <c r="GT5" s="1325"/>
      <c r="GU5" s="1325"/>
      <c r="GV5" s="1325"/>
      <c r="GW5" s="1325"/>
      <c r="GX5" s="1325"/>
      <c r="GY5" s="1325"/>
      <c r="GZ5" s="1325"/>
      <c r="HA5" s="1325"/>
      <c r="HB5" s="1325"/>
      <c r="HC5" s="1325"/>
      <c r="HD5" s="1325"/>
      <c r="HE5" s="1325"/>
      <c r="HF5" s="1325"/>
      <c r="HG5" s="1325"/>
      <c r="HH5" s="1325"/>
      <c r="HI5" s="1325"/>
      <c r="HJ5" s="1325"/>
      <c r="HK5" s="1325"/>
      <c r="HL5" s="1325"/>
      <c r="HM5" s="1325"/>
      <c r="HN5" s="1325"/>
      <c r="HO5" s="1325"/>
      <c r="HP5" s="1325"/>
      <c r="HQ5" s="1325"/>
      <c r="HR5" s="1325"/>
      <c r="HS5" s="1325"/>
      <c r="HT5" s="1325"/>
      <c r="HU5" s="1325"/>
      <c r="HV5" s="1325"/>
      <c r="HW5" s="1325"/>
      <c r="HX5" s="1325"/>
      <c r="HY5" s="1325"/>
      <c r="HZ5" s="1325"/>
      <c r="IA5" s="1325"/>
      <c r="IB5" s="1325"/>
      <c r="IC5" s="1325"/>
      <c r="ID5" s="1325"/>
      <c r="IE5" s="1325"/>
      <c r="IF5" s="1325"/>
      <c r="IG5" s="1325"/>
      <c r="IH5" s="1325"/>
      <c r="II5" s="1325"/>
      <c r="IJ5" s="1325"/>
      <c r="IK5" s="1325"/>
      <c r="IL5" s="1325"/>
      <c r="IM5" s="1325"/>
      <c r="IN5" s="1325"/>
      <c r="IO5" s="1325"/>
      <c r="IP5" s="1325"/>
      <c r="IQ5" s="1325"/>
      <c r="IR5" s="1325"/>
      <c r="IS5" s="1325"/>
      <c r="IT5" s="1325"/>
      <c r="IU5" s="1325"/>
      <c r="IV5" s="1325"/>
      <c r="IW5" s="1325"/>
      <c r="IX5" s="1325"/>
    </row>
    <row r="6" spans="1:258" ht="10.8" thickBot="1" x14ac:dyDescent="0.25">
      <c r="A6" s="1684"/>
      <c r="B6" s="1687"/>
      <c r="C6" s="1506" t="s">
        <v>72</v>
      </c>
      <c r="D6" s="1507" t="s">
        <v>73</v>
      </c>
      <c r="E6" s="1506" t="s">
        <v>72</v>
      </c>
      <c r="F6" s="1507" t="s">
        <v>73</v>
      </c>
      <c r="G6" s="1506" t="s">
        <v>72</v>
      </c>
      <c r="H6" s="1507" t="s">
        <v>73</v>
      </c>
      <c r="I6" s="1506" t="s">
        <v>72</v>
      </c>
      <c r="J6" s="1507" t="s">
        <v>73</v>
      </c>
      <c r="K6" s="1506" t="s">
        <v>72</v>
      </c>
      <c r="L6" s="1507" t="s">
        <v>73</v>
      </c>
      <c r="M6" s="1506" t="s">
        <v>72</v>
      </c>
      <c r="N6" s="1507" t="s">
        <v>73</v>
      </c>
      <c r="O6" s="1506" t="s">
        <v>72</v>
      </c>
      <c r="P6" s="1507" t="s">
        <v>73</v>
      </c>
      <c r="Q6" s="1515" t="s">
        <v>72</v>
      </c>
      <c r="R6" s="1516" t="s">
        <v>73</v>
      </c>
      <c r="S6" s="1506" t="s">
        <v>72</v>
      </c>
      <c r="T6" s="1508" t="s">
        <v>73</v>
      </c>
      <c r="U6" s="1328"/>
      <c r="V6" s="1329"/>
      <c r="W6" s="1329"/>
      <c r="X6" s="1329"/>
      <c r="Y6" s="1329"/>
      <c r="Z6" s="1329"/>
      <c r="AA6" s="1330" t="s">
        <v>72</v>
      </c>
      <c r="AB6" s="1327" t="s">
        <v>73</v>
      </c>
      <c r="AC6" s="1331" t="s">
        <v>72</v>
      </c>
      <c r="AD6" s="1332" t="s">
        <v>73</v>
      </c>
      <c r="AE6" s="1326" t="s">
        <v>72</v>
      </c>
      <c r="AF6" s="1327" t="s">
        <v>73</v>
      </c>
      <c r="AG6" s="1326" t="s">
        <v>72</v>
      </c>
      <c r="AH6" s="1327" t="s">
        <v>73</v>
      </c>
      <c r="AI6" s="1326" t="s">
        <v>72</v>
      </c>
      <c r="AJ6" s="1327" t="s">
        <v>73</v>
      </c>
      <c r="AK6" s="1326" t="s">
        <v>72</v>
      </c>
      <c r="AL6" s="1327" t="s">
        <v>73</v>
      </c>
      <c r="AM6" s="1326" t="s">
        <v>72</v>
      </c>
      <c r="AN6" s="1327" t="s">
        <v>73</v>
      </c>
      <c r="AO6" s="1327"/>
      <c r="AP6" s="1327"/>
      <c r="AQ6" s="1326" t="s">
        <v>72</v>
      </c>
      <c r="AR6" s="1333" t="s">
        <v>73</v>
      </c>
      <c r="AT6" s="1370" t="s">
        <v>72</v>
      </c>
      <c r="AU6" s="1371" t="s">
        <v>73</v>
      </c>
      <c r="AV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1329"/>
      <c r="DG6" s="1329"/>
      <c r="DH6" s="1329"/>
      <c r="DI6" s="1329"/>
      <c r="DJ6" s="1329"/>
      <c r="DK6" s="1329"/>
      <c r="DL6" s="1329"/>
      <c r="DM6" s="1329"/>
      <c r="DN6" s="1329"/>
      <c r="DO6" s="1329"/>
      <c r="DP6" s="1329"/>
      <c r="DQ6" s="1329"/>
      <c r="DR6" s="1329"/>
      <c r="DS6" s="1329"/>
      <c r="DT6" s="1329"/>
      <c r="DU6" s="1329"/>
      <c r="DV6" s="1329"/>
      <c r="DW6" s="1329"/>
      <c r="DX6" s="1329"/>
      <c r="DY6" s="1329"/>
      <c r="DZ6" s="1329"/>
      <c r="EA6" s="1329"/>
      <c r="EB6" s="1329"/>
      <c r="EC6" s="1329"/>
      <c r="ED6" s="1329"/>
      <c r="EE6" s="1329"/>
      <c r="EF6" s="1329"/>
      <c r="EG6" s="1329"/>
      <c r="EH6" s="1329"/>
      <c r="EI6" s="1329"/>
      <c r="EJ6" s="1329"/>
      <c r="EK6" s="1329"/>
      <c r="EL6" s="1329"/>
      <c r="EM6" s="1329"/>
      <c r="EN6" s="1329"/>
      <c r="EO6" s="1329"/>
      <c r="EP6" s="1329"/>
      <c r="EQ6" s="1329"/>
      <c r="ER6" s="1329"/>
      <c r="ES6" s="1329"/>
      <c r="ET6" s="1329"/>
      <c r="EU6" s="1329"/>
      <c r="EV6" s="1329"/>
      <c r="EW6" s="1329"/>
      <c r="EX6" s="1329"/>
      <c r="EY6" s="1329"/>
      <c r="EZ6" s="1329"/>
      <c r="FA6" s="1329"/>
      <c r="FB6" s="1329"/>
      <c r="FC6" s="1329"/>
      <c r="FD6" s="1329"/>
      <c r="FE6" s="1329"/>
      <c r="FF6" s="1329"/>
      <c r="FG6" s="1329"/>
      <c r="FH6" s="1329"/>
      <c r="FI6" s="1329"/>
      <c r="FJ6" s="1329"/>
      <c r="FK6" s="1329"/>
      <c r="FL6" s="1329"/>
      <c r="FM6" s="1329"/>
      <c r="FN6" s="1329"/>
      <c r="FO6" s="1329"/>
      <c r="FP6" s="1329"/>
      <c r="FQ6" s="1329"/>
      <c r="FR6" s="1329"/>
      <c r="FS6" s="1329"/>
      <c r="FT6" s="1329"/>
      <c r="FU6" s="1329"/>
      <c r="FV6" s="1329"/>
      <c r="FW6" s="1329"/>
      <c r="FX6" s="1329"/>
      <c r="FY6" s="1329"/>
      <c r="FZ6" s="1329"/>
      <c r="GA6" s="1329"/>
      <c r="GB6" s="1329"/>
      <c r="GC6" s="1329"/>
      <c r="GD6" s="1329"/>
      <c r="GE6" s="1329"/>
      <c r="GF6" s="1329"/>
      <c r="GG6" s="1329"/>
      <c r="GH6" s="1329"/>
      <c r="GI6" s="1329"/>
      <c r="GJ6" s="1329"/>
      <c r="GK6" s="1329"/>
      <c r="GL6" s="1329"/>
      <c r="GM6" s="1329"/>
      <c r="GN6" s="1329"/>
      <c r="GO6" s="1329"/>
      <c r="GP6" s="1329"/>
      <c r="GQ6" s="1329"/>
      <c r="GR6" s="1329"/>
      <c r="GS6" s="1329"/>
      <c r="GT6" s="1329"/>
      <c r="GU6" s="1329"/>
      <c r="GV6" s="1329"/>
      <c r="GW6" s="1329"/>
      <c r="GX6" s="1329"/>
      <c r="GY6" s="1329"/>
      <c r="GZ6" s="1329"/>
      <c r="HA6" s="1329"/>
      <c r="HB6" s="1329"/>
      <c r="HC6" s="1329"/>
      <c r="HD6" s="1329"/>
      <c r="HE6" s="1329"/>
      <c r="HF6" s="1329"/>
      <c r="HG6" s="1329"/>
      <c r="HH6" s="1329"/>
      <c r="HI6" s="1329"/>
      <c r="HJ6" s="1329"/>
      <c r="HK6" s="1329"/>
      <c r="HL6" s="1329"/>
      <c r="HM6" s="1329"/>
      <c r="HN6" s="1329"/>
      <c r="HO6" s="1329"/>
      <c r="HP6" s="1329"/>
      <c r="HQ6" s="1329"/>
      <c r="HR6" s="1329"/>
      <c r="HS6" s="1329"/>
      <c r="HT6" s="1329"/>
      <c r="HU6" s="1329"/>
      <c r="HV6" s="1329"/>
      <c r="HW6" s="1329"/>
      <c r="HX6" s="1329"/>
      <c r="HY6" s="1329"/>
      <c r="HZ6" s="1329"/>
      <c r="IA6" s="1329"/>
      <c r="IB6" s="1329"/>
      <c r="IC6" s="1329"/>
      <c r="ID6" s="1329"/>
      <c r="IE6" s="1329"/>
      <c r="IF6" s="1329"/>
      <c r="IG6" s="1329"/>
      <c r="IH6" s="1329"/>
      <c r="II6" s="1329"/>
      <c r="IJ6" s="1329"/>
      <c r="IK6" s="1329"/>
      <c r="IL6" s="1329"/>
      <c r="IM6" s="1329"/>
      <c r="IN6" s="1329"/>
      <c r="IO6" s="1329"/>
      <c r="IP6" s="1329"/>
      <c r="IQ6" s="1329"/>
      <c r="IR6" s="1329"/>
      <c r="IS6" s="1329"/>
      <c r="IT6" s="1329"/>
      <c r="IU6" s="1329"/>
      <c r="IV6" s="1329"/>
      <c r="IW6" s="1329"/>
      <c r="IX6" s="1329"/>
    </row>
    <row r="7" spans="1:258" ht="10.8" thickTop="1" x14ac:dyDescent="0.2">
      <c r="A7" s="19" t="str">
        <f>'t1'!A17</f>
        <v>FUNZIONARI ED ELEVATA QUALIFICAZIONE</v>
      </c>
      <c r="B7" s="1492" t="str">
        <f>'t1'!B17</f>
        <v>0FZEQF</v>
      </c>
      <c r="C7" s="1503">
        <f>ROUND(AA7,0)</f>
        <v>0</v>
      </c>
      <c r="D7" s="295">
        <f t="shared" ref="D7:D9" si="0">ROUND(AB7,0)</f>
        <v>0</v>
      </c>
      <c r="E7" s="1504">
        <f t="shared" ref="E7:E9" si="1">ROUND(AC7,0)</f>
        <v>0</v>
      </c>
      <c r="F7" s="295">
        <f t="shared" ref="F7:F9" si="2">ROUND(AD7,0)</f>
        <v>0</v>
      </c>
      <c r="G7" s="1504">
        <f t="shared" ref="G7:G9" si="3">ROUND(AE7,0)</f>
        <v>0</v>
      </c>
      <c r="H7" s="295">
        <f t="shared" ref="H7:H9" si="4">ROUND(AF7,0)</f>
        <v>0</v>
      </c>
      <c r="I7" s="1504">
        <f t="shared" ref="I7:I9" si="5">ROUND(AG7,0)</f>
        <v>0</v>
      </c>
      <c r="J7" s="295">
        <f t="shared" ref="J7:J9" si="6">ROUND(AH7,0)</f>
        <v>0</v>
      </c>
      <c r="K7" s="1504">
        <f t="shared" ref="K7:K9" si="7">ROUND(AI7,0)</f>
        <v>0</v>
      </c>
      <c r="L7" s="295">
        <f t="shared" ref="L7:L9" si="8">ROUND(AJ7,0)</f>
        <v>0</v>
      </c>
      <c r="M7" s="1504">
        <f t="shared" ref="M7:M9" si="9">ROUND(AK7,0)</f>
        <v>0</v>
      </c>
      <c r="N7" s="295">
        <f t="shared" ref="N7:N9" si="10">ROUND(AL7,0)</f>
        <v>0</v>
      </c>
      <c r="O7" s="1504">
        <f t="shared" ref="O7" si="11">ROUND(AM7,0)</f>
        <v>0</v>
      </c>
      <c r="P7" s="295">
        <f t="shared" ref="P7" si="12">ROUND(AN7,0)</f>
        <v>0</v>
      </c>
      <c r="Q7" s="1517"/>
      <c r="R7" s="1517"/>
      <c r="S7" s="1369">
        <f>C7+E7+G7+I7+K7+M7+O7+Q7</f>
        <v>0</v>
      </c>
      <c r="T7" s="1505">
        <f>D7+F7+H7+J7+L7+N7+P7+R7</f>
        <v>0</v>
      </c>
      <c r="AA7" s="1336"/>
      <c r="AB7" s="295"/>
      <c r="AC7" s="1337"/>
      <c r="AD7" s="1338"/>
      <c r="AE7" s="294"/>
      <c r="AF7" s="295"/>
      <c r="AG7" s="294"/>
      <c r="AH7" s="295"/>
      <c r="AI7" s="294"/>
      <c r="AJ7" s="295"/>
      <c r="AK7" s="294"/>
      <c r="AL7" s="295"/>
      <c r="AM7" s="294"/>
      <c r="AN7" s="1518"/>
      <c r="AO7" s="1339"/>
      <c r="AP7" s="1339"/>
      <c r="AQ7" s="1334">
        <f t="shared" ref="AQ7:AQ10" si="13">AA7+AC7+AE7+AG7+AI7+AK7+AM7</f>
        <v>0</v>
      </c>
      <c r="AR7" s="1335">
        <f t="shared" ref="AR7:AR9" si="14">AB7+AD7+AF7+AH7+AJ7+AL7+AN7</f>
        <v>0</v>
      </c>
      <c r="AS7" s="1368"/>
      <c r="AT7" s="1533" t="str">
        <f>IF(AQ7='t1'!AI17,"OK","Errore")</f>
        <v>OK</v>
      </c>
      <c r="AU7" s="1535" t="str">
        <f>IF(AR7='t1'!AJ17,"OK","Errore")</f>
        <v>OK</v>
      </c>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1329"/>
      <c r="DG7" s="1329"/>
      <c r="DH7" s="1329"/>
      <c r="DI7" s="1329"/>
      <c r="DJ7" s="1329"/>
      <c r="DK7" s="1329"/>
      <c r="DL7" s="1329"/>
      <c r="DM7" s="1329"/>
      <c r="DN7" s="1329"/>
      <c r="DO7" s="1329"/>
      <c r="DP7" s="1329"/>
      <c r="DQ7" s="1329"/>
      <c r="DR7" s="1329"/>
      <c r="DS7" s="1329"/>
      <c r="DT7" s="1329"/>
      <c r="DU7" s="1329"/>
      <c r="DV7" s="1329"/>
      <c r="DW7" s="1329"/>
      <c r="DX7" s="1329"/>
      <c r="DY7" s="1329"/>
      <c r="DZ7" s="1329"/>
      <c r="EA7" s="1329"/>
      <c r="EB7" s="1329"/>
      <c r="EC7" s="1329"/>
      <c r="ED7" s="1329"/>
      <c r="EE7" s="1329"/>
      <c r="EF7" s="1329"/>
      <c r="EG7" s="1329"/>
      <c r="EH7" s="1329"/>
      <c r="EI7" s="1329"/>
      <c r="EJ7" s="1329"/>
      <c r="EK7" s="1329"/>
      <c r="EL7" s="1329"/>
      <c r="EM7" s="1329"/>
      <c r="EN7" s="1329"/>
      <c r="EO7" s="1329"/>
      <c r="EP7" s="1329"/>
      <c r="EQ7" s="1329"/>
      <c r="ER7" s="1329"/>
      <c r="ES7" s="1329"/>
      <c r="ET7" s="1329"/>
      <c r="EU7" s="1329"/>
      <c r="EV7" s="1329"/>
      <c r="EW7" s="1329"/>
      <c r="EX7" s="1329"/>
      <c r="EY7" s="1329"/>
      <c r="EZ7" s="1329"/>
      <c r="FA7" s="1329"/>
      <c r="FB7" s="1329"/>
      <c r="FC7" s="1329"/>
      <c r="FD7" s="1329"/>
      <c r="FE7" s="1329"/>
      <c r="FF7" s="1329"/>
      <c r="FG7" s="1329"/>
      <c r="FH7" s="1329"/>
      <c r="FI7" s="1329"/>
      <c r="FJ7" s="1329"/>
      <c r="FK7" s="1329"/>
      <c r="FL7" s="1329"/>
      <c r="FM7" s="1329"/>
      <c r="FN7" s="1329"/>
      <c r="FO7" s="1329"/>
      <c r="FP7" s="1329"/>
      <c r="FQ7" s="1329"/>
      <c r="FR7" s="1329"/>
      <c r="FS7" s="1329"/>
      <c r="FT7" s="1329"/>
      <c r="FU7" s="1329"/>
      <c r="FV7" s="1329"/>
      <c r="FW7" s="1329"/>
      <c r="FX7" s="1329"/>
      <c r="FY7" s="1329"/>
      <c r="FZ7" s="1329"/>
      <c r="GA7" s="1329"/>
      <c r="GB7" s="1329"/>
      <c r="GC7" s="1329"/>
      <c r="GD7" s="1329"/>
      <c r="GE7" s="1329"/>
      <c r="GF7" s="1329"/>
      <c r="GG7" s="1329"/>
      <c r="GH7" s="1329"/>
      <c r="GI7" s="1329"/>
      <c r="GJ7" s="1329"/>
      <c r="GK7" s="1329"/>
      <c r="GL7" s="1329"/>
      <c r="GM7" s="1329"/>
      <c r="GN7" s="1329"/>
      <c r="GO7" s="1329"/>
      <c r="GP7" s="1329"/>
      <c r="GQ7" s="1329"/>
      <c r="GR7" s="1329"/>
      <c r="GS7" s="1329"/>
      <c r="GT7" s="1329"/>
      <c r="GU7" s="1329"/>
      <c r="GV7" s="1329"/>
      <c r="GW7" s="1329"/>
      <c r="GX7" s="1329"/>
      <c r="GY7" s="1329"/>
      <c r="GZ7" s="1329"/>
      <c r="HA7" s="1329"/>
      <c r="HB7" s="1329"/>
      <c r="HC7" s="1329"/>
      <c r="HD7" s="1329"/>
      <c r="HE7" s="1329"/>
      <c r="HF7" s="1329"/>
      <c r="HG7" s="1329"/>
      <c r="HH7" s="1329"/>
      <c r="HI7" s="1329"/>
      <c r="HJ7" s="1329"/>
      <c r="HK7" s="1329"/>
      <c r="HL7" s="1329"/>
      <c r="HM7" s="1329"/>
      <c r="HN7" s="1329"/>
      <c r="HO7" s="1329"/>
      <c r="HP7" s="1329"/>
      <c r="HQ7" s="1329"/>
      <c r="HR7" s="1329"/>
      <c r="HS7" s="1329"/>
      <c r="HT7" s="1329"/>
      <c r="HU7" s="1329"/>
      <c r="HV7" s="1329"/>
      <c r="HW7" s="1329"/>
      <c r="HX7" s="1329"/>
      <c r="HY7" s="1329"/>
      <c r="HZ7" s="1329"/>
      <c r="IA7" s="1329"/>
      <c r="IB7" s="1329"/>
      <c r="IC7" s="1329"/>
      <c r="ID7" s="1329"/>
      <c r="IE7" s="1329"/>
      <c r="IF7" s="1329"/>
      <c r="IG7" s="1329"/>
      <c r="IH7" s="1329"/>
      <c r="II7" s="1329"/>
      <c r="IJ7" s="1329"/>
      <c r="IK7" s="1329"/>
      <c r="IL7" s="1329"/>
      <c r="IM7" s="1329"/>
      <c r="IN7" s="1329"/>
      <c r="IO7" s="1329"/>
      <c r="IP7" s="1329"/>
      <c r="IQ7" s="1329"/>
      <c r="IR7" s="1329"/>
      <c r="IS7" s="1329"/>
      <c r="IT7" s="1329"/>
      <c r="IU7" s="1329"/>
      <c r="IV7" s="1329"/>
      <c r="IW7" s="1329"/>
      <c r="IX7" s="1329"/>
    </row>
    <row r="8" spans="1:258" ht="10.199999999999999" x14ac:dyDescent="0.2">
      <c r="A8" s="19" t="str">
        <f>'t1'!A18</f>
        <v>ISTRUTTORI</v>
      </c>
      <c r="B8" s="1492" t="str">
        <f>'t1'!B18</f>
        <v>0IR000</v>
      </c>
      <c r="C8" s="1495">
        <f t="shared" ref="C8:C9" si="15">ROUND(AA8,0)</f>
        <v>0</v>
      </c>
      <c r="D8" s="1501">
        <f t="shared" si="0"/>
        <v>0</v>
      </c>
      <c r="E8" s="1498">
        <f t="shared" si="1"/>
        <v>0</v>
      </c>
      <c r="F8" s="1501">
        <f t="shared" si="2"/>
        <v>0</v>
      </c>
      <c r="G8" s="1498">
        <f t="shared" si="3"/>
        <v>0</v>
      </c>
      <c r="H8" s="1501">
        <f t="shared" si="4"/>
        <v>0</v>
      </c>
      <c r="I8" s="1498">
        <f t="shared" si="5"/>
        <v>0</v>
      </c>
      <c r="J8" s="1501">
        <f t="shared" si="6"/>
        <v>0</v>
      </c>
      <c r="K8" s="1498">
        <f t="shared" si="7"/>
        <v>0</v>
      </c>
      <c r="L8" s="1501">
        <f t="shared" si="8"/>
        <v>0</v>
      </c>
      <c r="M8" s="1498">
        <f t="shared" si="9"/>
        <v>0</v>
      </c>
      <c r="N8" s="1501">
        <f t="shared" si="10"/>
        <v>0</v>
      </c>
      <c r="O8" s="1509"/>
      <c r="P8" s="1510"/>
      <c r="Q8" s="1517"/>
      <c r="R8" s="1517"/>
      <c r="S8" s="1367">
        <f t="shared" ref="S8:S10" si="16">C8+E8+G8+I8+K8+M8+O8+Q8</f>
        <v>0</v>
      </c>
      <c r="T8" s="302">
        <f t="shared" ref="T8:T10" si="17">D8+F8+H8+J8+L8+N8+P8+R8</f>
        <v>0</v>
      </c>
      <c r="AA8" s="1336"/>
      <c r="AB8" s="295"/>
      <c r="AC8" s="1337"/>
      <c r="AD8" s="1338"/>
      <c r="AE8" s="294"/>
      <c r="AF8" s="295"/>
      <c r="AG8" s="294"/>
      <c r="AH8" s="295"/>
      <c r="AI8" s="294"/>
      <c r="AJ8" s="295"/>
      <c r="AK8" s="294"/>
      <c r="AL8" s="295"/>
      <c r="AM8" s="1339"/>
      <c r="AN8" s="1519"/>
      <c r="AO8" s="1339"/>
      <c r="AP8" s="1339"/>
      <c r="AQ8" s="1334">
        <f t="shared" si="13"/>
        <v>0</v>
      </c>
      <c r="AR8" s="1335">
        <f t="shared" si="14"/>
        <v>0</v>
      </c>
      <c r="AS8" s="1368"/>
      <c r="AT8" s="1533" t="str">
        <f>IF(AQ8='t1'!AI18,"OK","Errore")</f>
        <v>OK</v>
      </c>
      <c r="AU8" s="1535" t="str">
        <f>IF(AR8='t1'!AJ18,"OK","Errore")</f>
        <v>OK</v>
      </c>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1329"/>
      <c r="DG8" s="1329"/>
      <c r="DH8" s="1329"/>
      <c r="DI8" s="1329"/>
      <c r="DJ8" s="1329"/>
      <c r="DK8" s="1329"/>
      <c r="DL8" s="1329"/>
      <c r="DM8" s="1329"/>
      <c r="DN8" s="1329"/>
      <c r="DO8" s="1329"/>
      <c r="DP8" s="1329"/>
      <c r="DQ8" s="1329"/>
      <c r="DR8" s="1329"/>
      <c r="DS8" s="1329"/>
      <c r="DT8" s="1329"/>
      <c r="DU8" s="1329"/>
      <c r="DV8" s="1329"/>
      <c r="DW8" s="1329"/>
      <c r="DX8" s="1329"/>
      <c r="DY8" s="1329"/>
      <c r="DZ8" s="1329"/>
      <c r="EA8" s="1329"/>
      <c r="EB8" s="1329"/>
      <c r="EC8" s="1329"/>
      <c r="ED8" s="1329"/>
      <c r="EE8" s="1329"/>
      <c r="EF8" s="1329"/>
      <c r="EG8" s="1329"/>
      <c r="EH8" s="1329"/>
      <c r="EI8" s="1329"/>
      <c r="EJ8" s="1329"/>
      <c r="EK8" s="1329"/>
      <c r="EL8" s="1329"/>
      <c r="EM8" s="1329"/>
      <c r="EN8" s="1329"/>
      <c r="EO8" s="1329"/>
      <c r="EP8" s="1329"/>
      <c r="EQ8" s="1329"/>
      <c r="ER8" s="1329"/>
      <c r="ES8" s="1329"/>
      <c r="ET8" s="1329"/>
      <c r="EU8" s="1329"/>
      <c r="EV8" s="1329"/>
      <c r="EW8" s="1329"/>
      <c r="EX8" s="1329"/>
      <c r="EY8" s="1329"/>
      <c r="EZ8" s="1329"/>
      <c r="FA8" s="1329"/>
      <c r="FB8" s="1329"/>
      <c r="FC8" s="1329"/>
      <c r="FD8" s="1329"/>
      <c r="FE8" s="1329"/>
      <c r="FF8" s="1329"/>
      <c r="FG8" s="1329"/>
      <c r="FH8" s="1329"/>
      <c r="FI8" s="1329"/>
      <c r="FJ8" s="1329"/>
      <c r="FK8" s="1329"/>
      <c r="FL8" s="1329"/>
      <c r="FM8" s="1329"/>
      <c r="FN8" s="1329"/>
      <c r="FO8" s="1329"/>
      <c r="FP8" s="1329"/>
      <c r="FQ8" s="1329"/>
      <c r="FR8" s="1329"/>
      <c r="FS8" s="1329"/>
      <c r="FT8" s="1329"/>
      <c r="FU8" s="1329"/>
      <c r="FV8" s="1329"/>
      <c r="FW8" s="1329"/>
      <c r="FX8" s="1329"/>
      <c r="FY8" s="1329"/>
      <c r="FZ8" s="1329"/>
      <c r="GA8" s="1329"/>
      <c r="GB8" s="1329"/>
      <c r="GC8" s="1329"/>
      <c r="GD8" s="1329"/>
      <c r="GE8" s="1329"/>
      <c r="GF8" s="1329"/>
      <c r="GG8" s="1329"/>
      <c r="GH8" s="1329"/>
      <c r="GI8" s="1329"/>
      <c r="GJ8" s="1329"/>
      <c r="GK8" s="1329"/>
      <c r="GL8" s="1329"/>
      <c r="GM8" s="1329"/>
      <c r="GN8" s="1329"/>
      <c r="GO8" s="1329"/>
      <c r="GP8" s="1329"/>
      <c r="GQ8" s="1329"/>
      <c r="GR8" s="1329"/>
      <c r="GS8" s="1329"/>
      <c r="GT8" s="1329"/>
      <c r="GU8" s="1329"/>
      <c r="GV8" s="1329"/>
      <c r="GW8" s="1329"/>
      <c r="GX8" s="1329"/>
      <c r="GY8" s="1329"/>
      <c r="GZ8" s="1329"/>
      <c r="HA8" s="1329"/>
      <c r="HB8" s="1329"/>
      <c r="HC8" s="1329"/>
      <c r="HD8" s="1329"/>
      <c r="HE8" s="1329"/>
      <c r="HF8" s="1329"/>
      <c r="HG8" s="1329"/>
      <c r="HH8" s="1329"/>
      <c r="HI8" s="1329"/>
      <c r="HJ8" s="1329"/>
      <c r="HK8" s="1329"/>
      <c r="HL8" s="1329"/>
      <c r="HM8" s="1329"/>
      <c r="HN8" s="1329"/>
      <c r="HO8" s="1329"/>
      <c r="HP8" s="1329"/>
      <c r="HQ8" s="1329"/>
      <c r="HR8" s="1329"/>
      <c r="HS8" s="1329"/>
      <c r="HT8" s="1329"/>
      <c r="HU8" s="1329"/>
      <c r="HV8" s="1329"/>
      <c r="HW8" s="1329"/>
      <c r="HX8" s="1329"/>
      <c r="HY8" s="1329"/>
      <c r="HZ8" s="1329"/>
      <c r="IA8" s="1329"/>
      <c r="IB8" s="1329"/>
      <c r="IC8" s="1329"/>
      <c r="ID8" s="1329"/>
      <c r="IE8" s="1329"/>
      <c r="IF8" s="1329"/>
      <c r="IG8" s="1329"/>
      <c r="IH8" s="1329"/>
      <c r="II8" s="1329"/>
      <c r="IJ8" s="1329"/>
      <c r="IK8" s="1329"/>
      <c r="IL8" s="1329"/>
      <c r="IM8" s="1329"/>
      <c r="IN8" s="1329"/>
      <c r="IO8" s="1329"/>
      <c r="IP8" s="1329"/>
      <c r="IQ8" s="1329"/>
      <c r="IR8" s="1329"/>
      <c r="IS8" s="1329"/>
      <c r="IT8" s="1329"/>
      <c r="IU8" s="1329"/>
      <c r="IV8" s="1329"/>
      <c r="IW8" s="1329"/>
      <c r="IX8" s="1329"/>
    </row>
    <row r="9" spans="1:258" ht="10.199999999999999" x14ac:dyDescent="0.2">
      <c r="A9" s="19" t="str">
        <f>'t1'!A19</f>
        <v>OPERATORI ESPERTI</v>
      </c>
      <c r="B9" s="1492" t="str">
        <f>'t1'!B19</f>
        <v>0OEESP</v>
      </c>
      <c r="C9" s="1495">
        <f t="shared" si="15"/>
        <v>0</v>
      </c>
      <c r="D9" s="1501">
        <f t="shared" si="0"/>
        <v>0</v>
      </c>
      <c r="E9" s="1498">
        <f t="shared" si="1"/>
        <v>0</v>
      </c>
      <c r="F9" s="1501">
        <f t="shared" si="2"/>
        <v>0</v>
      </c>
      <c r="G9" s="1498">
        <f t="shared" si="3"/>
        <v>0</v>
      </c>
      <c r="H9" s="1501">
        <f t="shared" si="4"/>
        <v>0</v>
      </c>
      <c r="I9" s="1498">
        <f t="shared" si="5"/>
        <v>0</v>
      </c>
      <c r="J9" s="1501">
        <f t="shared" si="6"/>
        <v>0</v>
      </c>
      <c r="K9" s="1498">
        <f t="shared" si="7"/>
        <v>0</v>
      </c>
      <c r="L9" s="1501">
        <f t="shared" si="8"/>
        <v>0</v>
      </c>
      <c r="M9" s="1498">
        <f t="shared" si="9"/>
        <v>0</v>
      </c>
      <c r="N9" s="1501">
        <f t="shared" si="10"/>
        <v>0</v>
      </c>
      <c r="O9" s="1509"/>
      <c r="P9" s="1510"/>
      <c r="Q9" s="1517"/>
      <c r="R9" s="1517"/>
      <c r="S9" s="1367">
        <f t="shared" si="16"/>
        <v>0</v>
      </c>
      <c r="T9" s="302">
        <f t="shared" si="17"/>
        <v>0</v>
      </c>
      <c r="AA9" s="1336"/>
      <c r="AB9" s="295"/>
      <c r="AC9" s="1337"/>
      <c r="AD9" s="1338"/>
      <c r="AE9" s="294"/>
      <c r="AF9" s="295"/>
      <c r="AG9" s="294"/>
      <c r="AH9" s="295"/>
      <c r="AI9" s="294"/>
      <c r="AJ9" s="295"/>
      <c r="AK9" s="294"/>
      <c r="AL9" s="295"/>
      <c r="AM9" s="1339"/>
      <c r="AN9" s="1519"/>
      <c r="AO9" s="1339"/>
      <c r="AP9" s="1339"/>
      <c r="AQ9" s="1334">
        <f t="shared" si="13"/>
        <v>0</v>
      </c>
      <c r="AR9" s="1335">
        <f t="shared" si="14"/>
        <v>0</v>
      </c>
      <c r="AS9" s="1368"/>
      <c r="AT9" s="1533" t="str">
        <f>IF(AQ9='t1'!AI19,"OK","Errore")</f>
        <v>OK</v>
      </c>
      <c r="AU9" s="1535" t="str">
        <f>IF(AR9='t1'!AJ19,"OK","Errore")</f>
        <v>OK</v>
      </c>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1329"/>
      <c r="DG9" s="1329"/>
      <c r="DH9" s="1329"/>
      <c r="DI9" s="1329"/>
      <c r="DJ9" s="1329"/>
      <c r="DK9" s="1329"/>
      <c r="DL9" s="1329"/>
      <c r="DM9" s="1329"/>
      <c r="DN9" s="1329"/>
      <c r="DO9" s="1329"/>
      <c r="DP9" s="1329"/>
      <c r="DQ9" s="1329"/>
      <c r="DR9" s="1329"/>
      <c r="DS9" s="1329"/>
      <c r="DT9" s="1329"/>
      <c r="DU9" s="1329"/>
      <c r="DV9" s="1329"/>
      <c r="DW9" s="1329"/>
      <c r="DX9" s="1329"/>
      <c r="DY9" s="1329"/>
      <c r="DZ9" s="1329"/>
      <c r="EA9" s="1329"/>
      <c r="EB9" s="1329"/>
      <c r="EC9" s="1329"/>
      <c r="ED9" s="1329"/>
      <c r="EE9" s="1329"/>
      <c r="EF9" s="1329"/>
      <c r="EG9" s="1329"/>
      <c r="EH9" s="1329"/>
      <c r="EI9" s="1329"/>
      <c r="EJ9" s="1329"/>
      <c r="EK9" s="1329"/>
      <c r="EL9" s="1329"/>
      <c r="EM9" s="1329"/>
      <c r="EN9" s="1329"/>
      <c r="EO9" s="1329"/>
      <c r="EP9" s="1329"/>
      <c r="EQ9" s="1329"/>
      <c r="ER9" s="1329"/>
      <c r="ES9" s="1329"/>
      <c r="ET9" s="1329"/>
      <c r="EU9" s="1329"/>
      <c r="EV9" s="1329"/>
      <c r="EW9" s="1329"/>
      <c r="EX9" s="1329"/>
      <c r="EY9" s="1329"/>
      <c r="EZ9" s="1329"/>
      <c r="FA9" s="1329"/>
      <c r="FB9" s="1329"/>
      <c r="FC9" s="1329"/>
      <c r="FD9" s="1329"/>
      <c r="FE9" s="1329"/>
      <c r="FF9" s="1329"/>
      <c r="FG9" s="1329"/>
      <c r="FH9" s="1329"/>
      <c r="FI9" s="1329"/>
      <c r="FJ9" s="1329"/>
      <c r="FK9" s="1329"/>
      <c r="FL9" s="1329"/>
      <c r="FM9" s="1329"/>
      <c r="FN9" s="1329"/>
      <c r="FO9" s="1329"/>
      <c r="FP9" s="1329"/>
      <c r="FQ9" s="1329"/>
      <c r="FR9" s="1329"/>
      <c r="FS9" s="1329"/>
      <c r="FT9" s="1329"/>
      <c r="FU9" s="1329"/>
      <c r="FV9" s="1329"/>
      <c r="FW9" s="1329"/>
      <c r="FX9" s="1329"/>
      <c r="FY9" s="1329"/>
      <c r="FZ9" s="1329"/>
      <c r="GA9" s="1329"/>
      <c r="GB9" s="1329"/>
      <c r="GC9" s="1329"/>
      <c r="GD9" s="1329"/>
      <c r="GE9" s="1329"/>
      <c r="GF9" s="1329"/>
      <c r="GG9" s="1329"/>
      <c r="GH9" s="1329"/>
      <c r="GI9" s="1329"/>
      <c r="GJ9" s="1329"/>
      <c r="GK9" s="1329"/>
      <c r="GL9" s="1329"/>
      <c r="GM9" s="1329"/>
      <c r="GN9" s="1329"/>
      <c r="GO9" s="1329"/>
      <c r="GP9" s="1329"/>
      <c r="GQ9" s="1329"/>
      <c r="GR9" s="1329"/>
      <c r="GS9" s="1329"/>
      <c r="GT9" s="1329"/>
      <c r="GU9" s="1329"/>
      <c r="GV9" s="1329"/>
      <c r="GW9" s="1329"/>
      <c r="GX9" s="1329"/>
      <c r="GY9" s="1329"/>
      <c r="GZ9" s="1329"/>
      <c r="HA9" s="1329"/>
      <c r="HB9" s="1329"/>
      <c r="HC9" s="1329"/>
      <c r="HD9" s="1329"/>
      <c r="HE9" s="1329"/>
      <c r="HF9" s="1329"/>
      <c r="HG9" s="1329"/>
      <c r="HH9" s="1329"/>
      <c r="HI9" s="1329"/>
      <c r="HJ9" s="1329"/>
      <c r="HK9" s="1329"/>
      <c r="HL9" s="1329"/>
      <c r="HM9" s="1329"/>
      <c r="HN9" s="1329"/>
      <c r="HO9" s="1329"/>
      <c r="HP9" s="1329"/>
      <c r="HQ9" s="1329"/>
      <c r="HR9" s="1329"/>
      <c r="HS9" s="1329"/>
      <c r="HT9" s="1329"/>
      <c r="HU9" s="1329"/>
      <c r="HV9" s="1329"/>
      <c r="HW9" s="1329"/>
      <c r="HX9" s="1329"/>
      <c r="HY9" s="1329"/>
      <c r="HZ9" s="1329"/>
      <c r="IA9" s="1329"/>
      <c r="IB9" s="1329"/>
      <c r="IC9" s="1329"/>
      <c r="ID9" s="1329"/>
      <c r="IE9" s="1329"/>
      <c r="IF9" s="1329"/>
      <c r="IG9" s="1329"/>
      <c r="IH9" s="1329"/>
      <c r="II9" s="1329"/>
      <c r="IJ9" s="1329"/>
      <c r="IK9" s="1329"/>
      <c r="IL9" s="1329"/>
      <c r="IM9" s="1329"/>
      <c r="IN9" s="1329"/>
      <c r="IO9" s="1329"/>
      <c r="IP9" s="1329"/>
      <c r="IQ9" s="1329"/>
      <c r="IR9" s="1329"/>
      <c r="IS9" s="1329"/>
      <c r="IT9" s="1329"/>
      <c r="IU9" s="1329"/>
      <c r="IV9" s="1329"/>
      <c r="IW9" s="1329"/>
      <c r="IX9" s="1329"/>
    </row>
    <row r="10" spans="1:258" ht="10.8" thickBot="1" x14ac:dyDescent="0.25">
      <c r="A10" s="19" t="str">
        <f>'t1'!A20</f>
        <v>OPERATORI</v>
      </c>
      <c r="B10" s="1492" t="str">
        <f>'t1'!B20</f>
        <v>0OP000</v>
      </c>
      <c r="C10" s="1496">
        <f t="shared" ref="C10:N10" si="18">ROUND(AA10,0)</f>
        <v>0</v>
      </c>
      <c r="D10" s="1502">
        <f t="shared" si="18"/>
        <v>0</v>
      </c>
      <c r="E10" s="1499">
        <f t="shared" si="18"/>
        <v>0</v>
      </c>
      <c r="F10" s="1502">
        <f t="shared" si="18"/>
        <v>0</v>
      </c>
      <c r="G10" s="1499">
        <f t="shared" si="18"/>
        <v>0</v>
      </c>
      <c r="H10" s="1502">
        <f t="shared" si="18"/>
        <v>0</v>
      </c>
      <c r="I10" s="1499">
        <f t="shared" si="18"/>
        <v>0</v>
      </c>
      <c r="J10" s="1502">
        <f t="shared" si="18"/>
        <v>0</v>
      </c>
      <c r="K10" s="1499">
        <f t="shared" si="18"/>
        <v>0</v>
      </c>
      <c r="L10" s="1502">
        <f t="shared" si="18"/>
        <v>0</v>
      </c>
      <c r="M10" s="1499">
        <f t="shared" si="18"/>
        <v>0</v>
      </c>
      <c r="N10" s="1502">
        <f t="shared" si="18"/>
        <v>0</v>
      </c>
      <c r="O10" s="1511"/>
      <c r="P10" s="1512"/>
      <c r="Q10" s="1517"/>
      <c r="R10" s="1517"/>
      <c r="S10" s="1500">
        <f t="shared" si="16"/>
        <v>0</v>
      </c>
      <c r="T10" s="1497">
        <f t="shared" si="17"/>
        <v>0</v>
      </c>
      <c r="AA10" s="1336"/>
      <c r="AB10" s="295"/>
      <c r="AC10" s="1337"/>
      <c r="AD10" s="1338"/>
      <c r="AE10" s="294"/>
      <c r="AF10" s="295"/>
      <c r="AG10" s="294"/>
      <c r="AH10" s="295"/>
      <c r="AI10" s="294"/>
      <c r="AJ10" s="295"/>
      <c r="AK10" s="294"/>
      <c r="AL10" s="295"/>
      <c r="AM10" s="1339"/>
      <c r="AN10" s="1520"/>
      <c r="AO10" s="1339"/>
      <c r="AP10" s="1339"/>
      <c r="AQ10" s="1334">
        <f t="shared" si="13"/>
        <v>0</v>
      </c>
      <c r="AR10" s="1335">
        <f t="shared" ref="AR10" si="19">AB10+AD10+AF10+AH10+AJ10+AL10+AN10</f>
        <v>0</v>
      </c>
      <c r="AS10" s="1368"/>
      <c r="AT10" s="1533" t="str">
        <f>IF(AQ10='t1'!AI20,"OK","Errore")</f>
        <v>OK</v>
      </c>
      <c r="AU10" s="1535" t="str">
        <f>IF(AR10='t1'!AJ20,"OK","Errore")</f>
        <v>OK</v>
      </c>
    </row>
    <row r="11" spans="1:258" ht="14.4" thickTop="1" thickBot="1" x14ac:dyDescent="0.3">
      <c r="A11" s="1340" t="s">
        <v>74</v>
      </c>
      <c r="B11" s="1341"/>
      <c r="C11" s="1493">
        <f>SUM(C7:C10)</f>
        <v>0</v>
      </c>
      <c r="D11" s="1494">
        <f>SUM(D7:D10)</f>
        <v>0</v>
      </c>
      <c r="E11" s="1493">
        <f t="shared" ref="E11:R11" si="20">SUM(E7:E10)</f>
        <v>0</v>
      </c>
      <c r="F11" s="1494">
        <f t="shared" si="20"/>
        <v>0</v>
      </c>
      <c r="G11" s="1493">
        <f t="shared" si="20"/>
        <v>0</v>
      </c>
      <c r="H11" s="1494">
        <f t="shared" si="20"/>
        <v>0</v>
      </c>
      <c r="I11" s="1493">
        <f t="shared" si="20"/>
        <v>0</v>
      </c>
      <c r="J11" s="1494">
        <f t="shared" si="20"/>
        <v>0</v>
      </c>
      <c r="K11" s="1493">
        <f t="shared" si="20"/>
        <v>0</v>
      </c>
      <c r="L11" s="1494">
        <f t="shared" si="20"/>
        <v>0</v>
      </c>
      <c r="M11" s="1493">
        <f t="shared" si="20"/>
        <v>0</v>
      </c>
      <c r="N11" s="1494">
        <f t="shared" si="20"/>
        <v>0</v>
      </c>
      <c r="O11" s="1493">
        <f t="shared" si="20"/>
        <v>0</v>
      </c>
      <c r="P11" s="1494">
        <f t="shared" si="20"/>
        <v>0</v>
      </c>
      <c r="Q11" s="1493">
        <f t="shared" si="20"/>
        <v>0</v>
      </c>
      <c r="R11" s="1494">
        <f t="shared" si="20"/>
        <v>0</v>
      </c>
      <c r="S11" s="1493">
        <f>SUM(S7:S10)</f>
        <v>0</v>
      </c>
      <c r="T11" s="1494">
        <f>SUM(T7:T10)</f>
        <v>0</v>
      </c>
      <c r="U11" s="1346"/>
      <c r="V11" s="1347"/>
      <c r="W11" s="1347"/>
      <c r="X11" s="1347"/>
      <c r="Y11" s="1347"/>
      <c r="Z11" s="1347"/>
      <c r="AA11" s="1348">
        <f>SUM(AA7:AA10)</f>
        <v>0</v>
      </c>
      <c r="AB11" s="1344">
        <f>SUM(AB7:AB10)</f>
        <v>0</v>
      </c>
      <c r="AC11" s="1348">
        <f t="shared" ref="AC11:AN11" si="21">SUM(AC7:AC10)</f>
        <v>0</v>
      </c>
      <c r="AD11" s="1344">
        <f t="shared" si="21"/>
        <v>0</v>
      </c>
      <c r="AE11" s="1348">
        <f t="shared" si="21"/>
        <v>0</v>
      </c>
      <c r="AF11" s="1344">
        <f t="shared" si="21"/>
        <v>0</v>
      </c>
      <c r="AG11" s="1348">
        <f t="shared" si="21"/>
        <v>0</v>
      </c>
      <c r="AH11" s="1344">
        <f t="shared" si="21"/>
        <v>0</v>
      </c>
      <c r="AI11" s="1348">
        <f t="shared" si="21"/>
        <v>0</v>
      </c>
      <c r="AJ11" s="1344">
        <f t="shared" si="21"/>
        <v>0</v>
      </c>
      <c r="AK11" s="1348">
        <f t="shared" si="21"/>
        <v>0</v>
      </c>
      <c r="AL11" s="1344">
        <f t="shared" si="21"/>
        <v>0</v>
      </c>
      <c r="AM11" s="1348">
        <f t="shared" si="21"/>
        <v>0</v>
      </c>
      <c r="AN11" s="1344">
        <f t="shared" si="21"/>
        <v>0</v>
      </c>
      <c r="AO11" s="1345">
        <f t="shared" ref="AO11:AP11" si="22">SUM(AO10:AO10)</f>
        <v>0</v>
      </c>
      <c r="AP11" s="1343">
        <f t="shared" si="22"/>
        <v>0</v>
      </c>
      <c r="AQ11" s="1342">
        <f>SUM(AQ7:AQ10)</f>
        <v>0</v>
      </c>
      <c r="AR11" s="1349">
        <f>SUM(AR7:AR10)</f>
        <v>0</v>
      </c>
      <c r="AT11" s="1348">
        <f>SUM('t1'!AI17:AI20)</f>
        <v>0</v>
      </c>
      <c r="AU11" s="1534">
        <f>SUM('t1'!AJ17:AJ20)</f>
        <v>0</v>
      </c>
      <c r="AY11" s="1347"/>
      <c r="AZ11" s="1347"/>
      <c r="BA11" s="1347"/>
      <c r="BB11" s="1347"/>
      <c r="BC11" s="1347"/>
      <c r="BD11" s="1347"/>
      <c r="BE11" s="1347"/>
      <c r="BF11" s="1347"/>
      <c r="BG11" s="1347"/>
      <c r="BH11" s="1347"/>
      <c r="BI11" s="1347"/>
      <c r="BJ11" s="1347"/>
      <c r="BK11" s="1347"/>
      <c r="BL11" s="1347"/>
      <c r="BM11" s="1347"/>
      <c r="BN11" s="1347"/>
      <c r="BO11" s="1347"/>
      <c r="BP11" s="1347"/>
      <c r="BQ11" s="1347"/>
      <c r="BR11" s="1347"/>
      <c r="BS11" s="1347"/>
      <c r="BT11" s="1347"/>
      <c r="BU11" s="1347"/>
      <c r="BV11" s="1347"/>
      <c r="BW11" s="1347"/>
      <c r="BX11" s="1347"/>
      <c r="BY11" s="1347"/>
      <c r="BZ11" s="1347"/>
      <c r="CA11" s="1347"/>
      <c r="CB11" s="1347"/>
      <c r="CC11" s="1347"/>
      <c r="CD11" s="1347"/>
      <c r="CE11" s="1347"/>
      <c r="CF11" s="1347"/>
      <c r="CG11" s="1347"/>
      <c r="CH11" s="1347"/>
      <c r="CI11" s="1347"/>
      <c r="CJ11" s="1347"/>
      <c r="CK11" s="1347"/>
      <c r="CL11" s="1347"/>
      <c r="CM11" s="1347"/>
      <c r="CN11" s="1347"/>
      <c r="CO11" s="1347"/>
      <c r="CP11" s="1347"/>
      <c r="CQ11" s="1347"/>
      <c r="CR11" s="1347"/>
      <c r="CS11" s="1347"/>
      <c r="CT11" s="1347"/>
      <c r="CU11" s="1347"/>
      <c r="CV11" s="1347"/>
      <c r="CW11" s="1347"/>
      <c r="CX11" s="1347"/>
      <c r="CY11" s="1347"/>
      <c r="CZ11" s="1347"/>
      <c r="DA11" s="1347"/>
      <c r="DB11" s="1347"/>
      <c r="DC11" s="1347"/>
      <c r="DD11" s="1347"/>
      <c r="DE11" s="1347"/>
      <c r="DF11" s="1347"/>
      <c r="DG11" s="1347"/>
      <c r="DH11" s="1347"/>
      <c r="DI11" s="1347"/>
      <c r="DJ11" s="1347"/>
      <c r="DK11" s="1347"/>
      <c r="DL11" s="1347"/>
      <c r="DM11" s="1347"/>
      <c r="DN11" s="1347"/>
      <c r="DO11" s="1347"/>
      <c r="DP11" s="1347"/>
      <c r="DQ11" s="1347"/>
      <c r="DR11" s="1347"/>
      <c r="DS11" s="1347"/>
      <c r="DT11" s="1347"/>
      <c r="DU11" s="1347"/>
      <c r="DV11" s="1347"/>
      <c r="DW11" s="1347"/>
      <c r="DX11" s="1347"/>
      <c r="DY11" s="1347"/>
      <c r="DZ11" s="1347"/>
      <c r="EA11" s="1347"/>
      <c r="EB11" s="1347"/>
      <c r="EC11" s="1347"/>
      <c r="ED11" s="1347"/>
      <c r="EE11" s="1347"/>
      <c r="EF11" s="1347"/>
      <c r="EG11" s="1347"/>
      <c r="EH11" s="1347"/>
      <c r="EI11" s="1347"/>
      <c r="EJ11" s="1347"/>
      <c r="EK11" s="1347"/>
      <c r="EL11" s="1347"/>
      <c r="EM11" s="1347"/>
      <c r="EN11" s="1347"/>
      <c r="EO11" s="1347"/>
      <c r="EP11" s="1347"/>
      <c r="EQ11" s="1347"/>
      <c r="ER11" s="1347"/>
      <c r="ES11" s="1347"/>
      <c r="ET11" s="1347"/>
      <c r="EU11" s="1347"/>
      <c r="EV11" s="1347"/>
      <c r="EW11" s="1347"/>
      <c r="EX11" s="1347"/>
      <c r="EY11" s="1347"/>
      <c r="EZ11" s="1347"/>
      <c r="FA11" s="1347"/>
      <c r="FB11" s="1347"/>
      <c r="FC11" s="1347"/>
      <c r="FD11" s="1347"/>
      <c r="FE11" s="1347"/>
      <c r="FF11" s="1347"/>
      <c r="FG11" s="1347"/>
      <c r="FH11" s="1347"/>
      <c r="FI11" s="1347"/>
      <c r="FJ11" s="1347"/>
      <c r="FK11" s="1347"/>
      <c r="FL11" s="1347"/>
      <c r="FM11" s="1347"/>
      <c r="FN11" s="1347"/>
      <c r="FO11" s="1347"/>
      <c r="FP11" s="1347"/>
      <c r="FQ11" s="1347"/>
      <c r="FR11" s="1347"/>
      <c r="FS11" s="1347"/>
      <c r="FT11" s="1347"/>
      <c r="FU11" s="1347"/>
      <c r="FV11" s="1347"/>
      <c r="FW11" s="1347"/>
      <c r="FX11" s="1347"/>
      <c r="FY11" s="1347"/>
      <c r="FZ11" s="1347"/>
      <c r="GA11" s="1347"/>
      <c r="GB11" s="1347"/>
      <c r="GC11" s="1347"/>
      <c r="GD11" s="1347"/>
      <c r="GE11" s="1347"/>
      <c r="GF11" s="1347"/>
      <c r="GG11" s="1347"/>
      <c r="GH11" s="1347"/>
      <c r="GI11" s="1347"/>
      <c r="GJ11" s="1347"/>
      <c r="GK11" s="1347"/>
      <c r="GL11" s="1347"/>
      <c r="GM11" s="1347"/>
      <c r="GN11" s="1347"/>
      <c r="GO11" s="1347"/>
      <c r="GP11" s="1347"/>
      <c r="GQ11" s="1347"/>
      <c r="GR11" s="1347"/>
      <c r="GS11" s="1347"/>
      <c r="GT11" s="1347"/>
      <c r="GU11" s="1347"/>
      <c r="GV11" s="1347"/>
      <c r="GW11" s="1347"/>
      <c r="GX11" s="1347"/>
      <c r="GY11" s="1347"/>
      <c r="GZ11" s="1347"/>
      <c r="HA11" s="1347"/>
      <c r="HB11" s="1347"/>
      <c r="HC11" s="1347"/>
      <c r="HD11" s="1347"/>
      <c r="HE11" s="1347"/>
      <c r="HF11" s="1347"/>
      <c r="HG11" s="1347"/>
      <c r="HH11" s="1347"/>
      <c r="HI11" s="1347"/>
      <c r="HJ11" s="1347"/>
      <c r="HK11" s="1347"/>
      <c r="HL11" s="1347"/>
      <c r="HM11" s="1347"/>
      <c r="HN11" s="1347"/>
      <c r="HO11" s="1347"/>
      <c r="HP11" s="1347"/>
      <c r="HQ11" s="1347"/>
      <c r="HR11" s="1347"/>
      <c r="HS11" s="1347"/>
      <c r="HT11" s="1347"/>
      <c r="HU11" s="1347"/>
      <c r="HV11" s="1347"/>
      <c r="HW11" s="1347"/>
      <c r="HX11" s="1347"/>
      <c r="HY11" s="1347"/>
      <c r="HZ11" s="1347"/>
      <c r="IA11" s="1347"/>
      <c r="IB11" s="1347"/>
      <c r="IC11" s="1347"/>
      <c r="ID11" s="1347"/>
      <c r="IE11" s="1347"/>
      <c r="IF11" s="1347"/>
      <c r="IG11" s="1347"/>
      <c r="IH11" s="1347"/>
      <c r="II11" s="1347"/>
      <c r="IJ11" s="1347"/>
      <c r="IK11" s="1347"/>
      <c r="IL11" s="1347"/>
      <c r="IM11" s="1347"/>
      <c r="IN11" s="1347"/>
      <c r="IO11" s="1347"/>
      <c r="IP11" s="1347"/>
      <c r="IQ11" s="1347"/>
      <c r="IR11" s="1347"/>
      <c r="IS11" s="1347"/>
      <c r="IT11" s="1347"/>
      <c r="IU11" s="1347"/>
      <c r="IV11" s="1347"/>
      <c r="IW11" s="1347"/>
      <c r="IX11" s="1347"/>
    </row>
  </sheetData>
  <sheetProtection algorithmName="SHA-512" hashValue="hN5xkhhF52CsUe882nbj2/pJ1yXcxjAM98YS4CYbUBhLttSFFee8bOENG3vBw1Pujz1ebNJjt8UN0zboVPywFA==" saltValue="gBchG/OwvdFjzm9aY/vR1g==" spinCount="100000" sheet="1" selectLockedCells="1"/>
  <protectedRanges>
    <protectedRange sqref="Q7:R10" name="Intervallo1_1_1"/>
  </protectedRanges>
  <mergeCells count="24">
    <mergeCell ref="A4:A6"/>
    <mergeCell ref="B4:B6"/>
    <mergeCell ref="C4:T4"/>
    <mergeCell ref="AA4:AR4"/>
    <mergeCell ref="C5:D5"/>
    <mergeCell ref="AI5:AJ5"/>
    <mergeCell ref="E5:F5"/>
    <mergeCell ref="G5:H5"/>
    <mergeCell ref="I5:J5"/>
    <mergeCell ref="K5:L5"/>
    <mergeCell ref="M5:N5"/>
    <mergeCell ref="AT4:AU4"/>
    <mergeCell ref="AT5:AU5"/>
    <mergeCell ref="O5:P5"/>
    <mergeCell ref="S5:T5"/>
    <mergeCell ref="AA5:AB5"/>
    <mergeCell ref="AC5:AD5"/>
    <mergeCell ref="AK5:AL5"/>
    <mergeCell ref="AQ5:AR5"/>
    <mergeCell ref="AM5:AN5"/>
    <mergeCell ref="AG5:AH5"/>
    <mergeCell ref="AE5:AF5"/>
    <mergeCell ref="Q5:R5"/>
    <mergeCell ref="AO5:AP5"/>
  </mergeCells>
  <conditionalFormatting sqref="Q9:R9">
    <cfRule type="expression" dxfId="34" priority="21" stopIfTrue="1">
      <formula>$M10&gt;0</formula>
    </cfRule>
  </conditionalFormatting>
  <conditionalFormatting sqref="AA7:AN7 B7:T8 AQ7:AR10 AA8:AL10 B9:P10 S9:T10">
    <cfRule type="expression" dxfId="33" priority="5" stopIfTrue="1">
      <formula>$M7&gt;0</formula>
    </cfRule>
  </conditionalFormatting>
  <conditionalFormatting sqref="AT7:AU10">
    <cfRule type="containsText" dxfId="32" priority="1" operator="containsText" text="Errore">
      <formula>NOT(ISERROR(SEARCH("Errore",AT7)))</formula>
    </cfRule>
    <cfRule type="expression" dxfId="31" priority="2" stopIfTrue="1">
      <formula>$M7&gt;0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AQ29"/>
  <sheetViews>
    <sheetView showGridLines="0" zoomScaleNormal="100" workbookViewId="0">
      <selection activeCell="AA6" sqref="AA6"/>
    </sheetView>
  </sheetViews>
  <sheetFormatPr defaultColWidth="9.28515625" defaultRowHeight="10.199999999999999" x14ac:dyDescent="0.2"/>
  <cols>
    <col min="1" max="1" width="59" style="3" customWidth="1"/>
    <col min="2" max="2" width="13.28515625" style="2" hidden="1" customWidth="1"/>
    <col min="3" max="8" width="11.140625" style="3" hidden="1" customWidth="1"/>
    <col min="9" max="16" width="10.7109375" style="3" hidden="1" customWidth="1"/>
    <col min="17" max="26" width="9.28515625" style="3" hidden="1" customWidth="1"/>
    <col min="27" max="32" width="9.28515625" style="3" customWidth="1"/>
    <col min="33" max="36" width="11.140625" style="3" customWidth="1"/>
    <col min="37" max="37" width="11.140625" style="3" hidden="1" customWidth="1"/>
    <col min="38" max="38" width="11.140625" style="3" customWidth="1"/>
    <col min="39" max="46" width="10.7109375" style="3" customWidth="1"/>
    <col min="47" max="47" width="9.28515625" style="3" customWidth="1"/>
    <col min="48" max="16384" width="9.28515625" style="3"/>
  </cols>
  <sheetData>
    <row r="1" spans="1:43" ht="43.5" customHeight="1" x14ac:dyDescent="0.2">
      <c r="A1" s="778" t="str">
        <f>'t1'!A1</f>
        <v>REGIONI ED AUTONOMIE LOCALI - anno 2023</v>
      </c>
      <c r="B1" s="778"/>
      <c r="C1" s="778"/>
      <c r="D1" s="778"/>
      <c r="E1" s="778"/>
      <c r="F1" s="778"/>
      <c r="G1" s="778"/>
      <c r="H1" s="778"/>
      <c r="I1" s="778"/>
      <c r="J1" s="778"/>
      <c r="L1" s="281"/>
      <c r="M1"/>
      <c r="AK1" s="1004" t="s">
        <v>590</v>
      </c>
      <c r="AP1" s="281"/>
      <c r="AQ1"/>
    </row>
    <row r="2" spans="1:43" ht="30" customHeight="1" thickBot="1" x14ac:dyDescent="0.25">
      <c r="A2" s="5"/>
      <c r="G2" s="997"/>
      <c r="H2" s="997"/>
      <c r="I2" s="997"/>
      <c r="J2" s="997"/>
      <c r="AK2" s="1005" t="s">
        <v>591</v>
      </c>
    </row>
    <row r="3" spans="1:43" ht="24.75" customHeight="1" thickBot="1" x14ac:dyDescent="0.25">
      <c r="A3" s="7"/>
      <c r="B3" s="8"/>
      <c r="C3" s="93" t="s">
        <v>246</v>
      </c>
      <c r="D3" s="9"/>
      <c r="E3" s="9"/>
      <c r="F3" s="9"/>
      <c r="G3" s="605"/>
      <c r="H3" s="605"/>
      <c r="I3" s="605"/>
      <c r="J3" s="605"/>
      <c r="Y3" s="93" t="s">
        <v>246</v>
      </c>
      <c r="Z3" s="9"/>
      <c r="AA3" s="9"/>
      <c r="AB3" s="9"/>
      <c r="AC3" s="9"/>
      <c r="AD3" s="9"/>
      <c r="AE3" s="9"/>
      <c r="AF3" s="9"/>
      <c r="AG3" s="9"/>
      <c r="AH3" s="111"/>
      <c r="AK3" s="1318">
        <v>2</v>
      </c>
    </row>
    <row r="4" spans="1:43" ht="52.5" customHeight="1" thickTop="1" x14ac:dyDescent="0.2">
      <c r="A4" s="95" t="s">
        <v>102</v>
      </c>
      <c r="B4" s="96" t="s">
        <v>71</v>
      </c>
      <c r="C4" s="15" t="s">
        <v>131</v>
      </c>
      <c r="D4" s="97"/>
      <c r="E4" s="15" t="s">
        <v>132</v>
      </c>
      <c r="F4" s="97"/>
      <c r="G4" s="15" t="s">
        <v>58</v>
      </c>
      <c r="H4" s="97"/>
      <c r="I4" s="117" t="s">
        <v>758</v>
      </c>
      <c r="J4" s="97"/>
      <c r="AA4" s="15" t="s">
        <v>131</v>
      </c>
      <c r="AB4" s="97"/>
      <c r="AC4" s="15" t="s">
        <v>132</v>
      </c>
      <c r="AD4" s="97"/>
      <c r="AE4" s="15" t="s">
        <v>58</v>
      </c>
      <c r="AF4" s="97"/>
      <c r="AG4" s="117" t="s">
        <v>758</v>
      </c>
      <c r="AH4" s="999"/>
    </row>
    <row r="5" spans="1:43" ht="20.25" customHeight="1" thickBot="1" x14ac:dyDescent="0.25">
      <c r="A5" s="10"/>
      <c r="B5" s="14"/>
      <c r="C5" s="443" t="s">
        <v>72</v>
      </c>
      <c r="D5" s="444" t="s">
        <v>73</v>
      </c>
      <c r="E5" s="443" t="s">
        <v>72</v>
      </c>
      <c r="F5" s="444" t="s">
        <v>73</v>
      </c>
      <c r="G5" s="443" t="s">
        <v>72</v>
      </c>
      <c r="H5" s="444" t="s">
        <v>73</v>
      </c>
      <c r="I5" s="443" t="s">
        <v>72</v>
      </c>
      <c r="J5" s="444" t="s">
        <v>73</v>
      </c>
      <c r="AA5" s="443" t="s">
        <v>72</v>
      </c>
      <c r="AB5" s="444" t="s">
        <v>73</v>
      </c>
      <c r="AC5" s="443" t="s">
        <v>72</v>
      </c>
      <c r="AD5" s="444" t="s">
        <v>73</v>
      </c>
      <c r="AE5" s="443" t="s">
        <v>72</v>
      </c>
      <c r="AF5" s="444" t="s">
        <v>73</v>
      </c>
      <c r="AG5" s="443" t="s">
        <v>72</v>
      </c>
      <c r="AH5" s="445" t="s">
        <v>73</v>
      </c>
    </row>
    <row r="6" spans="1:43" ht="20.25" customHeight="1" thickTop="1" x14ac:dyDescent="0.2">
      <c r="A6" s="416" t="s">
        <v>1182</v>
      </c>
      <c r="B6" s="418" t="s">
        <v>1400</v>
      </c>
      <c r="C6" s="436">
        <f t="shared" ref="C6:J8" si="0">ROUND(AA6,2)</f>
        <v>0</v>
      </c>
      <c r="D6" s="437">
        <f t="shared" si="0"/>
        <v>0</v>
      </c>
      <c r="E6" s="436">
        <f t="shared" si="0"/>
        <v>0</v>
      </c>
      <c r="F6" s="437">
        <f t="shared" si="0"/>
        <v>0</v>
      </c>
      <c r="G6" s="436">
        <f t="shared" si="0"/>
        <v>0</v>
      </c>
      <c r="H6" s="437">
        <f t="shared" si="0"/>
        <v>0</v>
      </c>
      <c r="I6" s="436">
        <f t="shared" si="0"/>
        <v>0</v>
      </c>
      <c r="J6" s="437">
        <f t="shared" si="0"/>
        <v>0</v>
      </c>
      <c r="AA6" s="1543"/>
      <c r="AB6" s="1544"/>
      <c r="AC6" s="1543"/>
      <c r="AD6" s="1544"/>
      <c r="AE6" s="1543"/>
      <c r="AF6" s="1544"/>
      <c r="AG6" s="1543"/>
      <c r="AH6" s="1545"/>
    </row>
    <row r="7" spans="1:43" ht="20.25" customHeight="1" x14ac:dyDescent="0.2">
      <c r="A7" s="416" t="s">
        <v>1183</v>
      </c>
      <c r="B7" s="418" t="s">
        <v>1401</v>
      </c>
      <c r="C7" s="439">
        <f t="shared" si="0"/>
        <v>0</v>
      </c>
      <c r="D7" s="440">
        <f t="shared" si="0"/>
        <v>0</v>
      </c>
      <c r="E7" s="439">
        <f t="shared" si="0"/>
        <v>0</v>
      </c>
      <c r="F7" s="440">
        <f t="shared" si="0"/>
        <v>0</v>
      </c>
      <c r="G7" s="439">
        <f t="shared" si="0"/>
        <v>0</v>
      </c>
      <c r="H7" s="440">
        <f t="shared" si="0"/>
        <v>0</v>
      </c>
      <c r="I7" s="439">
        <f t="shared" si="0"/>
        <v>0</v>
      </c>
      <c r="J7" s="440">
        <f t="shared" si="0"/>
        <v>0</v>
      </c>
      <c r="AA7" s="439"/>
      <c r="AB7" s="440"/>
      <c r="AC7" s="439"/>
      <c r="AD7" s="440"/>
      <c r="AE7" s="439"/>
      <c r="AF7" s="440"/>
      <c r="AG7" s="439"/>
      <c r="AH7" s="441"/>
    </row>
    <row r="8" spans="1:43" ht="20.25" customHeight="1" x14ac:dyDescent="0.2">
      <c r="A8" s="416" t="s">
        <v>1184</v>
      </c>
      <c r="B8" s="418" t="s">
        <v>1402</v>
      </c>
      <c r="C8" s="442">
        <f t="shared" si="0"/>
        <v>0</v>
      </c>
      <c r="D8" s="437">
        <f t="shared" si="0"/>
        <v>0</v>
      </c>
      <c r="E8" s="442">
        <f t="shared" si="0"/>
        <v>0</v>
      </c>
      <c r="F8" s="437">
        <f t="shared" si="0"/>
        <v>0</v>
      </c>
      <c r="G8" s="442">
        <f t="shared" si="0"/>
        <v>0</v>
      </c>
      <c r="H8" s="437">
        <f t="shared" si="0"/>
        <v>0</v>
      </c>
      <c r="I8" s="442">
        <f t="shared" si="0"/>
        <v>0</v>
      </c>
      <c r="J8" s="437">
        <f t="shared" si="0"/>
        <v>0</v>
      </c>
      <c r="AA8" s="442"/>
      <c r="AB8" s="437"/>
      <c r="AC8" s="442"/>
      <c r="AD8" s="437"/>
      <c r="AE8" s="442"/>
      <c r="AF8" s="437"/>
      <c r="AG8" s="442"/>
      <c r="AH8" s="438"/>
    </row>
    <row r="9" spans="1:43" ht="20.25" customHeight="1" x14ac:dyDescent="0.2">
      <c r="A9" s="416" t="s">
        <v>1185</v>
      </c>
      <c r="B9" s="419" t="s">
        <v>1403</v>
      </c>
      <c r="C9" s="442">
        <f t="shared" ref="C9:C10" si="1">ROUND(AA9,2)</f>
        <v>0</v>
      </c>
      <c r="D9" s="437">
        <f t="shared" ref="D9:D10" si="2">ROUND(AB9,2)</f>
        <v>0</v>
      </c>
      <c r="E9" s="442">
        <f t="shared" ref="E9:E10" si="3">ROUND(AC9,2)</f>
        <v>0</v>
      </c>
      <c r="F9" s="437">
        <f t="shared" ref="F9:F10" si="4">ROUND(AD9,2)</f>
        <v>0</v>
      </c>
      <c r="G9" s="442">
        <f t="shared" ref="G9:G10" si="5">ROUND(AE9,2)</f>
        <v>0</v>
      </c>
      <c r="H9" s="437">
        <f t="shared" ref="H9:H10" si="6">ROUND(AF9,2)</f>
        <v>0</v>
      </c>
      <c r="I9" s="442">
        <f t="shared" ref="I9:I10" si="7">ROUND(AG9,2)</f>
        <v>0</v>
      </c>
      <c r="J9" s="437">
        <f t="shared" ref="J9:J10" si="8">ROUND(AH9,2)</f>
        <v>0</v>
      </c>
      <c r="AA9" s="442"/>
      <c r="AB9" s="437"/>
      <c r="AC9" s="442"/>
      <c r="AD9" s="437"/>
      <c r="AE9" s="442"/>
      <c r="AF9" s="437"/>
      <c r="AG9" s="442"/>
      <c r="AH9" s="438"/>
    </row>
    <row r="10" spans="1:43" ht="20.25" customHeight="1" thickBot="1" x14ac:dyDescent="0.25">
      <c r="A10" s="416" t="s">
        <v>1190</v>
      </c>
      <c r="B10" s="419" t="s">
        <v>278</v>
      </c>
      <c r="C10" s="442">
        <f t="shared" si="1"/>
        <v>0</v>
      </c>
      <c r="D10" s="437">
        <f t="shared" si="2"/>
        <v>0</v>
      </c>
      <c r="E10" s="442">
        <f t="shared" si="3"/>
        <v>0</v>
      </c>
      <c r="F10" s="437">
        <f t="shared" si="4"/>
        <v>0</v>
      </c>
      <c r="G10" s="442">
        <f t="shared" si="5"/>
        <v>0</v>
      </c>
      <c r="H10" s="437">
        <f t="shared" si="6"/>
        <v>0</v>
      </c>
      <c r="I10" s="442">
        <f t="shared" si="7"/>
        <v>0</v>
      </c>
      <c r="J10" s="437">
        <f t="shared" si="8"/>
        <v>0</v>
      </c>
      <c r="AA10" s="442"/>
      <c r="AB10" s="437"/>
      <c r="AC10" s="442"/>
      <c r="AD10" s="437"/>
      <c r="AE10" s="442"/>
      <c r="AF10" s="437"/>
      <c r="AG10" s="442"/>
      <c r="AH10" s="438"/>
    </row>
    <row r="11" spans="1:43" ht="33" customHeight="1" thickTop="1" thickBot="1" x14ac:dyDescent="0.25">
      <c r="A11" s="13" t="s">
        <v>74</v>
      </c>
      <c r="B11" s="11"/>
      <c r="C11" s="761">
        <f t="shared" ref="C11:J11" si="9">SUM(C6:C10)</f>
        <v>0</v>
      </c>
      <c r="D11" s="762">
        <f t="shared" si="9"/>
        <v>0</v>
      </c>
      <c r="E11" s="761">
        <f t="shared" si="9"/>
        <v>0</v>
      </c>
      <c r="F11" s="762">
        <f t="shared" si="9"/>
        <v>0</v>
      </c>
      <c r="G11" s="761">
        <f t="shared" si="9"/>
        <v>0</v>
      </c>
      <c r="H11" s="762">
        <f t="shared" si="9"/>
        <v>0</v>
      </c>
      <c r="I11" s="761">
        <f t="shared" si="9"/>
        <v>0</v>
      </c>
      <c r="J11" s="762">
        <f t="shared" si="9"/>
        <v>0</v>
      </c>
      <c r="AA11" s="761">
        <f t="shared" ref="AA11:AH11" si="10">SUM(AA6:AA10)</f>
        <v>0</v>
      </c>
      <c r="AB11" s="762">
        <f t="shared" si="10"/>
        <v>0</v>
      </c>
      <c r="AC11" s="761">
        <f t="shared" si="10"/>
        <v>0</v>
      </c>
      <c r="AD11" s="762">
        <f t="shared" si="10"/>
        <v>0</v>
      </c>
      <c r="AE11" s="761">
        <f t="shared" si="10"/>
        <v>0</v>
      </c>
      <c r="AF11" s="762">
        <f t="shared" si="10"/>
        <v>0</v>
      </c>
      <c r="AG11" s="761">
        <f t="shared" si="10"/>
        <v>0</v>
      </c>
      <c r="AH11" s="762">
        <f t="shared" si="10"/>
        <v>0</v>
      </c>
    </row>
    <row r="12" spans="1:43" ht="8.25" customHeight="1" x14ac:dyDescent="0.2">
      <c r="A12" s="6"/>
    </row>
    <row r="13" spans="1:43" ht="13.2" x14ac:dyDescent="0.25">
      <c r="A13" s="90"/>
    </row>
    <row r="14" spans="1:43" ht="13.8" x14ac:dyDescent="0.2">
      <c r="A14" s="1694" t="s">
        <v>1114</v>
      </c>
      <c r="B14" s="1694"/>
      <c r="C14" s="1694"/>
      <c r="D14" s="1694"/>
      <c r="E14" s="1694"/>
      <c r="F14" s="1694"/>
      <c r="G14" s="1694"/>
      <c r="H14" s="1694"/>
      <c r="I14" s="1694"/>
      <c r="J14" s="1694"/>
      <c r="K14" s="1694"/>
      <c r="L14" s="1694"/>
      <c r="M14" s="1694"/>
      <c r="N14" s="1694"/>
      <c r="O14" s="1694"/>
      <c r="P14" s="1694"/>
      <c r="Q14" s="1694"/>
      <c r="R14" s="1694"/>
      <c r="S14" s="1694"/>
      <c r="T14" s="1694"/>
      <c r="U14" s="1694"/>
      <c r="V14" s="1694"/>
      <c r="W14" s="1694"/>
      <c r="X14" s="1694"/>
      <c r="Y14" s="1694"/>
      <c r="Z14" s="1694"/>
      <c r="AA14" s="1694"/>
      <c r="AB14" s="1694"/>
      <c r="AC14" s="1694"/>
    </row>
    <row r="15" spans="1:43" ht="13.8" x14ac:dyDescent="0.2">
      <c r="A15" s="1309"/>
      <c r="B15" s="1309"/>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row>
    <row r="16" spans="1:43" x14ac:dyDescent="0.2">
      <c r="AA16"/>
    </row>
    <row r="17" spans="1:36" ht="30" customHeight="1" thickBot="1" x14ac:dyDescent="0.25">
      <c r="A17" s="5"/>
      <c r="C17" s="998"/>
      <c r="D17" s="998"/>
      <c r="E17" s="998"/>
      <c r="F17" s="998"/>
      <c r="G17" s="1695"/>
      <c r="H17" s="1695"/>
      <c r="I17" s="1695"/>
      <c r="J17" s="1695"/>
      <c r="K17" s="1695"/>
      <c r="L17" s="1695"/>
    </row>
    <row r="18" spans="1:36" ht="24.75" customHeight="1" thickBot="1" x14ac:dyDescent="0.25">
      <c r="A18" s="7"/>
      <c r="B18" s="8"/>
      <c r="D18" s="606"/>
      <c r="E18" s="606"/>
      <c r="F18" s="606"/>
      <c r="G18" s="606"/>
      <c r="H18" s="606"/>
      <c r="I18" s="241"/>
      <c r="J18" s="241"/>
      <c r="K18" s="241"/>
      <c r="L18" s="242"/>
      <c r="AA18" s="241"/>
      <c r="AB18" s="241"/>
      <c r="AC18" s="241"/>
      <c r="AD18" s="241"/>
      <c r="AE18" s="241"/>
      <c r="AF18" s="241"/>
      <c r="AG18" s="241"/>
      <c r="AH18" s="241"/>
      <c r="AI18" s="241"/>
      <c r="AJ18" s="242"/>
    </row>
    <row r="19" spans="1:36" ht="52.5" customHeight="1" thickTop="1" x14ac:dyDescent="0.2">
      <c r="A19" s="95" t="s">
        <v>102</v>
      </c>
      <c r="B19" s="96" t="s">
        <v>71</v>
      </c>
      <c r="C19" s="1696" t="s">
        <v>1111</v>
      </c>
      <c r="D19" s="1697"/>
      <c r="E19" s="1696" t="s">
        <v>1112</v>
      </c>
      <c r="F19" s="1697"/>
      <c r="G19" s="1696" t="s">
        <v>1113</v>
      </c>
      <c r="H19" s="1697"/>
      <c r="I19" s="1698" t="s">
        <v>0</v>
      </c>
      <c r="J19" s="1699"/>
      <c r="K19" s="1698" t="s">
        <v>1</v>
      </c>
      <c r="L19" s="1700"/>
      <c r="AA19" s="1696" t="s">
        <v>1115</v>
      </c>
      <c r="AB19" s="1697"/>
      <c r="AC19" s="1696" t="s">
        <v>1116</v>
      </c>
      <c r="AD19" s="1697"/>
      <c r="AE19" s="1696" t="s">
        <v>1117</v>
      </c>
      <c r="AF19" s="1697"/>
      <c r="AG19" s="1696" t="s">
        <v>1118</v>
      </c>
      <c r="AH19" s="1699"/>
      <c r="AI19" s="1696" t="s">
        <v>1119</v>
      </c>
      <c r="AJ19" s="1700"/>
    </row>
    <row r="20" spans="1:36" ht="20.25" customHeight="1" thickBot="1" x14ac:dyDescent="0.25">
      <c r="A20" s="10"/>
      <c r="B20" s="14"/>
      <c r="C20" s="443" t="s">
        <v>72</v>
      </c>
      <c r="D20" s="445" t="s">
        <v>73</v>
      </c>
      <c r="E20" s="443" t="s">
        <v>72</v>
      </c>
      <c r="F20" s="445" t="s">
        <v>73</v>
      </c>
      <c r="G20" s="443" t="s">
        <v>72</v>
      </c>
      <c r="H20" s="445" t="s">
        <v>73</v>
      </c>
      <c r="I20" s="443" t="s">
        <v>72</v>
      </c>
      <c r="J20" s="445" t="s">
        <v>73</v>
      </c>
      <c r="K20" s="443" t="s">
        <v>72</v>
      </c>
      <c r="L20" s="445" t="s">
        <v>73</v>
      </c>
      <c r="AA20" s="443" t="s">
        <v>72</v>
      </c>
      <c r="AB20" s="445" t="s">
        <v>73</v>
      </c>
      <c r="AC20" s="443" t="s">
        <v>72</v>
      </c>
      <c r="AD20" s="445" t="s">
        <v>73</v>
      </c>
      <c r="AE20" s="443" t="s">
        <v>72</v>
      </c>
      <c r="AF20" s="445" t="s">
        <v>73</v>
      </c>
      <c r="AG20" s="443" t="s">
        <v>72</v>
      </c>
      <c r="AH20" s="445" t="s">
        <v>73</v>
      </c>
      <c r="AI20" s="443" t="s">
        <v>72</v>
      </c>
      <c r="AJ20" s="445" t="s">
        <v>73</v>
      </c>
    </row>
    <row r="21" spans="1:36" ht="20.25" customHeight="1" thickTop="1" x14ac:dyDescent="0.2">
      <c r="A21" s="416" t="s">
        <v>1182</v>
      </c>
      <c r="B21" s="417" t="s">
        <v>1400</v>
      </c>
      <c r="C21" s="790">
        <f t="shared" ref="C21:L24" si="11">ROUND(AA21,0)</f>
        <v>0</v>
      </c>
      <c r="D21" s="791">
        <f t="shared" si="11"/>
        <v>0</v>
      </c>
      <c r="E21" s="790">
        <f t="shared" si="11"/>
        <v>0</v>
      </c>
      <c r="F21" s="791">
        <f t="shared" si="11"/>
        <v>0</v>
      </c>
      <c r="G21" s="790">
        <f t="shared" si="11"/>
        <v>0</v>
      </c>
      <c r="H21" s="791">
        <f t="shared" si="11"/>
        <v>0</v>
      </c>
      <c r="I21" s="790">
        <f t="shared" si="11"/>
        <v>0</v>
      </c>
      <c r="J21" s="791">
        <f t="shared" si="11"/>
        <v>0</v>
      </c>
      <c r="K21" s="790">
        <f t="shared" si="11"/>
        <v>0</v>
      </c>
      <c r="L21" s="791">
        <f t="shared" si="11"/>
        <v>0</v>
      </c>
      <c r="AA21" s="1312"/>
      <c r="AB21" s="1313"/>
      <c r="AC21" s="1312"/>
      <c r="AD21" s="1313"/>
      <c r="AE21" s="1312"/>
      <c r="AF21" s="1313"/>
      <c r="AG21" s="1312"/>
      <c r="AH21" s="1313"/>
      <c r="AI21" s="1312"/>
      <c r="AJ21" s="1313"/>
    </row>
    <row r="22" spans="1:36" ht="20.25" customHeight="1" x14ac:dyDescent="0.2">
      <c r="A22" s="416" t="s">
        <v>1183</v>
      </c>
      <c r="B22" s="418" t="s">
        <v>1401</v>
      </c>
      <c r="C22" s="792">
        <f t="shared" si="11"/>
        <v>0</v>
      </c>
      <c r="D22" s="793">
        <f t="shared" si="11"/>
        <v>0</v>
      </c>
      <c r="E22" s="792">
        <f t="shared" si="11"/>
        <v>0</v>
      </c>
      <c r="F22" s="793">
        <f t="shared" si="11"/>
        <v>0</v>
      </c>
      <c r="G22" s="792">
        <f t="shared" si="11"/>
        <v>0</v>
      </c>
      <c r="H22" s="793">
        <f t="shared" si="11"/>
        <v>0</v>
      </c>
      <c r="I22" s="792">
        <f t="shared" si="11"/>
        <v>0</v>
      </c>
      <c r="J22" s="793">
        <f t="shared" si="11"/>
        <v>0</v>
      </c>
      <c r="K22" s="792">
        <f t="shared" si="11"/>
        <v>0</v>
      </c>
      <c r="L22" s="793">
        <f t="shared" si="11"/>
        <v>0</v>
      </c>
      <c r="AA22" s="1314"/>
      <c r="AB22" s="1315"/>
      <c r="AC22" s="1314"/>
      <c r="AD22" s="1315"/>
      <c r="AE22" s="1314"/>
      <c r="AF22" s="1315"/>
      <c r="AG22" s="1314"/>
      <c r="AH22" s="1315"/>
      <c r="AI22" s="1314"/>
      <c r="AJ22" s="1315"/>
    </row>
    <row r="23" spans="1:36" ht="20.25" customHeight="1" x14ac:dyDescent="0.2">
      <c r="A23" s="416" t="s">
        <v>1184</v>
      </c>
      <c r="B23" s="418" t="s">
        <v>1402</v>
      </c>
      <c r="C23" s="794">
        <f t="shared" si="11"/>
        <v>0</v>
      </c>
      <c r="D23" s="791">
        <f t="shared" si="11"/>
        <v>0</v>
      </c>
      <c r="E23" s="794">
        <f t="shared" si="11"/>
        <v>0</v>
      </c>
      <c r="F23" s="791">
        <f t="shared" si="11"/>
        <v>0</v>
      </c>
      <c r="G23" s="794">
        <f t="shared" si="11"/>
        <v>0</v>
      </c>
      <c r="H23" s="791">
        <f t="shared" si="11"/>
        <v>0</v>
      </c>
      <c r="I23" s="794">
        <f t="shared" si="11"/>
        <v>0</v>
      </c>
      <c r="J23" s="791">
        <f t="shared" si="11"/>
        <v>0</v>
      </c>
      <c r="K23" s="794">
        <f t="shared" si="11"/>
        <v>0</v>
      </c>
      <c r="L23" s="791">
        <f t="shared" si="11"/>
        <v>0</v>
      </c>
      <c r="AA23" s="1316"/>
      <c r="AB23" s="1313"/>
      <c r="AC23" s="1316"/>
      <c r="AD23" s="1313"/>
      <c r="AE23" s="1316"/>
      <c r="AF23" s="1313"/>
      <c r="AG23" s="1316"/>
      <c r="AH23" s="1313"/>
      <c r="AI23" s="1316"/>
      <c r="AJ23" s="1313"/>
    </row>
    <row r="24" spans="1:36" ht="20.25" customHeight="1" x14ac:dyDescent="0.2">
      <c r="A24" s="416" t="s">
        <v>1185</v>
      </c>
      <c r="B24" s="418" t="s">
        <v>1403</v>
      </c>
      <c r="C24" s="795">
        <f t="shared" si="11"/>
        <v>0</v>
      </c>
      <c r="D24" s="793">
        <f t="shared" si="11"/>
        <v>0</v>
      </c>
      <c r="E24" s="795">
        <f t="shared" si="11"/>
        <v>0</v>
      </c>
      <c r="F24" s="793">
        <f t="shared" si="11"/>
        <v>0</v>
      </c>
      <c r="G24" s="795">
        <f t="shared" si="11"/>
        <v>0</v>
      </c>
      <c r="H24" s="793">
        <f t="shared" si="11"/>
        <v>0</v>
      </c>
      <c r="I24" s="795">
        <f t="shared" si="11"/>
        <v>0</v>
      </c>
      <c r="J24" s="793">
        <f t="shared" si="11"/>
        <v>0</v>
      </c>
      <c r="K24" s="795">
        <f t="shared" si="11"/>
        <v>0</v>
      </c>
      <c r="L24" s="793">
        <f t="shared" si="11"/>
        <v>0</v>
      </c>
      <c r="AA24" s="1317"/>
      <c r="AB24" s="1315"/>
      <c r="AC24" s="1317"/>
      <c r="AD24" s="1315"/>
      <c r="AE24" s="1317"/>
      <c r="AF24" s="1315"/>
      <c r="AG24" s="1317"/>
      <c r="AH24" s="1315"/>
      <c r="AI24" s="1317"/>
      <c r="AJ24" s="1315"/>
    </row>
    <row r="25" spans="1:36" ht="20.25" customHeight="1" thickBot="1" x14ac:dyDescent="0.25">
      <c r="A25" s="416" t="s">
        <v>1190</v>
      </c>
      <c r="B25" s="419" t="s">
        <v>278</v>
      </c>
      <c r="C25" s="795">
        <f t="shared" ref="C25" si="12">ROUND(AA25,0)</f>
        <v>0</v>
      </c>
      <c r="D25" s="793">
        <f t="shared" ref="D25" si="13">ROUND(AB25,0)</f>
        <v>0</v>
      </c>
      <c r="E25" s="795">
        <f t="shared" ref="E25" si="14">ROUND(AC25,0)</f>
        <v>0</v>
      </c>
      <c r="F25" s="793">
        <f t="shared" ref="F25" si="15">ROUND(AD25,0)</f>
        <v>0</v>
      </c>
      <c r="G25" s="795">
        <f t="shared" ref="G25" si="16">ROUND(AE25,0)</f>
        <v>0</v>
      </c>
      <c r="H25" s="793">
        <f t="shared" ref="H25" si="17">ROUND(AF25,0)</f>
        <v>0</v>
      </c>
      <c r="I25" s="795">
        <f t="shared" ref="I25" si="18">ROUND(AG25,0)</f>
        <v>0</v>
      </c>
      <c r="J25" s="793">
        <f t="shared" ref="J25" si="19">ROUND(AH25,0)</f>
        <v>0</v>
      </c>
      <c r="K25" s="795">
        <f t="shared" ref="K25" si="20">ROUND(AI25,0)</f>
        <v>0</v>
      </c>
      <c r="L25" s="793">
        <f t="shared" ref="L25" si="21">ROUND(AJ25,0)</f>
        <v>0</v>
      </c>
      <c r="AA25" s="1317"/>
      <c r="AB25" s="1315"/>
      <c r="AC25" s="1317"/>
      <c r="AD25" s="1315"/>
      <c r="AE25" s="1317"/>
      <c r="AF25" s="1315"/>
      <c r="AG25" s="1317"/>
      <c r="AH25" s="1315"/>
      <c r="AI25" s="1317"/>
      <c r="AJ25" s="1315"/>
    </row>
    <row r="26" spans="1:36" ht="33" customHeight="1" thickTop="1" thickBot="1" x14ac:dyDescent="0.25">
      <c r="A26" s="13" t="s">
        <v>74</v>
      </c>
      <c r="B26" s="11"/>
      <c r="C26" s="761">
        <f t="shared" ref="C26:L26" si="22">SUM(C21:C25)</f>
        <v>0</v>
      </c>
      <c r="D26" s="763">
        <f t="shared" si="22"/>
        <v>0</v>
      </c>
      <c r="E26" s="761">
        <f t="shared" si="22"/>
        <v>0</v>
      </c>
      <c r="F26" s="763">
        <f t="shared" si="22"/>
        <v>0</v>
      </c>
      <c r="G26" s="761">
        <f t="shared" si="22"/>
        <v>0</v>
      </c>
      <c r="H26" s="763">
        <f t="shared" si="22"/>
        <v>0</v>
      </c>
      <c r="I26" s="761">
        <f t="shared" si="22"/>
        <v>0</v>
      </c>
      <c r="J26" s="763">
        <f t="shared" si="22"/>
        <v>0</v>
      </c>
      <c r="K26" s="761">
        <f t="shared" si="22"/>
        <v>0</v>
      </c>
      <c r="L26" s="763">
        <f t="shared" si="22"/>
        <v>0</v>
      </c>
      <c r="AA26" s="1310">
        <f t="shared" ref="AA26:AJ26" si="23">SUM(AA21:AA25)</f>
        <v>0</v>
      </c>
      <c r="AB26" s="1311">
        <f t="shared" si="23"/>
        <v>0</v>
      </c>
      <c r="AC26" s="1310">
        <f t="shared" si="23"/>
        <v>0</v>
      </c>
      <c r="AD26" s="1311">
        <f t="shared" si="23"/>
        <v>0</v>
      </c>
      <c r="AE26" s="1310">
        <f t="shared" si="23"/>
        <v>0</v>
      </c>
      <c r="AF26" s="1311">
        <f t="shared" si="23"/>
        <v>0</v>
      </c>
      <c r="AG26" s="1310">
        <f t="shared" si="23"/>
        <v>0</v>
      </c>
      <c r="AH26" s="1311">
        <f t="shared" si="23"/>
        <v>0</v>
      </c>
      <c r="AI26" s="1310">
        <f t="shared" si="23"/>
        <v>0</v>
      </c>
      <c r="AJ26" s="1311">
        <f t="shared" si="23"/>
        <v>0</v>
      </c>
    </row>
    <row r="27" spans="1:36" ht="8.25" customHeight="1" x14ac:dyDescent="0.2">
      <c r="A27" s="6"/>
    </row>
    <row r="28" spans="1:36" ht="13.2" x14ac:dyDescent="0.25">
      <c r="A28" s="90" t="s">
        <v>133</v>
      </c>
    </row>
    <row r="29" spans="1:36" ht="13.2" x14ac:dyDescent="0.25">
      <c r="A29" s="90" t="s">
        <v>134</v>
      </c>
    </row>
  </sheetData>
  <sheetProtection algorithmName="SHA-512" hashValue="+4fOrgZGHerwvIPNY95G6A2abdDWS5nX5gQwQi7qVH7WkdfTM3bobDCBlOsqfWdvXwB0z1/rdirDgvATCzAgTQ==" saltValue="aCec0JzXKgS4ORVlHrTNqQ==" spinCount="100000" sheet="1" formatColumns="0" selectLockedCells="1"/>
  <mergeCells count="12">
    <mergeCell ref="AG19:AH19"/>
    <mergeCell ref="AI19:AJ19"/>
    <mergeCell ref="AC19:AD19"/>
    <mergeCell ref="AE19:AF19"/>
    <mergeCell ref="E19:F19"/>
    <mergeCell ref="G19:H19"/>
    <mergeCell ref="A14:AC14"/>
    <mergeCell ref="G17:L17"/>
    <mergeCell ref="C19:D19"/>
    <mergeCell ref="I19:J19"/>
    <mergeCell ref="K19:L19"/>
    <mergeCell ref="AA19:AB19"/>
  </mergeCells>
  <phoneticPr fontId="30" type="noConversion"/>
  <dataValidations count="2">
    <dataValidation type="whole" allowBlank="1" showErrorMessage="1" promptTitle="ATTENZIONE!" prompt="Inserire solo numeri decimali con due cifre dopo la virgola" sqref="C21:L25 AA21:AJ25" xr:uid="{00000000-0002-0000-0800-000001000000}">
      <formula1>0</formula1>
      <formula2>9999999</formula2>
    </dataValidation>
    <dataValidation type="decimal" allowBlank="1" showInputMessage="1" showErrorMessage="1" promptTitle="ATTENZIONE!" prompt="Inserire solo numeri decimali con due cifre dopo la virgola" sqref="C6:J10 AA6:AH10" xr:uid="{00000000-0002-0000-0800-000000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44958" r:id="rId4" name="Drop Down 1150">
              <controlPr defaultSize="0" autoLine="0" autoPict="0" altText="No">
                <anchor moveWithCells="1">
                  <from>
                    <xdr:col>29</xdr:col>
                    <xdr:colOff>190500</xdr:colOff>
                    <xdr:row>12</xdr:row>
                    <xdr:rowOff>144780</xdr:rowOff>
                  </from>
                  <to>
                    <xdr:col>30</xdr:col>
                    <xdr:colOff>259080</xdr:colOff>
                    <xdr:row>13</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34"/>
  <dimension ref="A1:T32"/>
  <sheetViews>
    <sheetView zoomScaleNormal="100" workbookViewId="0">
      <selection activeCell="D12" sqref="D12"/>
    </sheetView>
  </sheetViews>
  <sheetFormatPr defaultColWidth="9.28515625" defaultRowHeight="10.199999999999999" x14ac:dyDescent="0.2"/>
  <cols>
    <col min="1" max="1" width="6.140625" style="490" bestFit="1" customWidth="1"/>
    <col min="2" max="2" width="13" style="467" customWidth="1"/>
    <col min="3" max="3" width="58" style="467" customWidth="1"/>
    <col min="4" max="11" width="13.42578125" style="467" customWidth="1"/>
    <col min="12" max="19" width="7.7109375" style="467" hidden="1" customWidth="1"/>
    <col min="20" max="20" width="9.28515625" style="467" hidden="1" customWidth="1"/>
    <col min="21" max="16384" width="9.28515625" style="467"/>
  </cols>
  <sheetData>
    <row r="1" spans="1:19" ht="23.25" customHeight="1" x14ac:dyDescent="0.2">
      <c r="A1" s="490" t="str">
        <f>SI_1!A2</f>
        <v>RALN</v>
      </c>
      <c r="B1" s="1701" t="str">
        <f>'t1'!A1</f>
        <v>REGIONI ED AUTONOMIE LOCALI - anno 2023</v>
      </c>
      <c r="C1" s="1701"/>
      <c r="D1" s="1701"/>
      <c r="E1" s="1701"/>
      <c r="F1" s="1701"/>
      <c r="G1" s="1701"/>
      <c r="H1" s="1701"/>
      <c r="I1" s="1701"/>
      <c r="J1" s="1701"/>
      <c r="K1" s="1701"/>
      <c r="L1" s="1701"/>
      <c r="M1" s="1701"/>
      <c r="N1" s="1701"/>
      <c r="O1" s="1701"/>
      <c r="P1" s="1701"/>
      <c r="Q1" s="1701"/>
      <c r="R1" s="1701"/>
      <c r="S1" s="1701"/>
    </row>
    <row r="3" spans="1:19" ht="23.25" customHeight="1" x14ac:dyDescent="0.3">
      <c r="D3" s="488"/>
      <c r="E3" s="488"/>
      <c r="F3" s="488"/>
      <c r="G3" s="488"/>
      <c r="H3" s="488"/>
      <c r="I3" s="488"/>
      <c r="J3" s="504"/>
      <c r="K3" s="504"/>
      <c r="M3" s="489"/>
      <c r="N3" s="489"/>
      <c r="O3" s="489"/>
      <c r="P3" s="489"/>
      <c r="Q3" s="489"/>
      <c r="R3" s="489"/>
    </row>
    <row r="4" spans="1:19" ht="11.4" x14ac:dyDescent="0.2">
      <c r="D4" s="491"/>
    </row>
    <row r="6" spans="1:19" ht="15" hidden="1" customHeight="1" thickTop="1" x14ac:dyDescent="0.2">
      <c r="B6" s="1702"/>
      <c r="C6" s="1703"/>
      <c r="D6" s="1704"/>
      <c r="E6" s="1705"/>
      <c r="F6" s="1705"/>
      <c r="G6" s="1705"/>
      <c r="H6" s="1705"/>
      <c r="I6" s="1705"/>
      <c r="J6" s="1705"/>
      <c r="K6" s="1706"/>
      <c r="L6" s="1704"/>
      <c r="M6" s="1705"/>
      <c r="N6" s="1705"/>
      <c r="O6" s="1705"/>
      <c r="P6" s="1705"/>
      <c r="Q6" s="1705"/>
      <c r="R6" s="1705"/>
      <c r="S6" s="1706"/>
    </row>
    <row r="7" spans="1:19" ht="13.5" hidden="1" customHeight="1" x14ac:dyDescent="0.2">
      <c r="B7" s="1702"/>
      <c r="C7" s="1703"/>
      <c r="D7" s="1707"/>
      <c r="E7" s="1702"/>
      <c r="F7" s="1702"/>
      <c r="G7" s="1702"/>
      <c r="H7" s="1702"/>
      <c r="I7" s="1702"/>
      <c r="J7" s="1702"/>
      <c r="K7" s="1708"/>
      <c r="L7" s="1707"/>
      <c r="M7" s="1702"/>
      <c r="N7" s="1702"/>
      <c r="O7" s="1702"/>
      <c r="P7" s="1702"/>
      <c r="Q7" s="1702"/>
      <c r="R7" s="1702"/>
      <c r="S7" s="1708"/>
    </row>
    <row r="8" spans="1:19" ht="60" customHeight="1" x14ac:dyDescent="0.25">
      <c r="B8" s="1702" t="s">
        <v>380</v>
      </c>
      <c r="C8" s="1703"/>
      <c r="D8" s="1714" t="s">
        <v>340</v>
      </c>
      <c r="E8" s="1709"/>
      <c r="F8" s="1709" t="s">
        <v>341</v>
      </c>
      <c r="G8" s="1709"/>
      <c r="H8" s="1709" t="s">
        <v>342</v>
      </c>
      <c r="I8" s="1709"/>
      <c r="J8" s="1709" t="s">
        <v>343</v>
      </c>
      <c r="K8" s="1710"/>
      <c r="L8" s="1712"/>
      <c r="M8" s="1709"/>
      <c r="N8" s="1709"/>
      <c r="O8" s="1709"/>
      <c r="P8" s="1709"/>
      <c r="Q8" s="1709"/>
      <c r="R8" s="1709"/>
      <c r="S8" s="1710"/>
    </row>
    <row r="9" spans="1:19" ht="12" x14ac:dyDescent="0.25">
      <c r="B9" s="1709" t="s">
        <v>344</v>
      </c>
      <c r="C9" s="1711"/>
      <c r="D9" s="495" t="s">
        <v>89</v>
      </c>
      <c r="E9" s="494" t="s">
        <v>90</v>
      </c>
      <c r="F9" s="493" t="s">
        <v>89</v>
      </c>
      <c r="G9" s="494" t="s">
        <v>90</v>
      </c>
      <c r="H9" s="493" t="s">
        <v>89</v>
      </c>
      <c r="I9" s="494" t="s">
        <v>90</v>
      </c>
      <c r="J9" s="493" t="s">
        <v>89</v>
      </c>
      <c r="K9" s="496" t="s">
        <v>90</v>
      </c>
      <c r="L9" s="495"/>
      <c r="M9" s="494"/>
      <c r="N9" s="493"/>
      <c r="O9" s="494"/>
      <c r="P9" s="493"/>
      <c r="Q9" s="494"/>
      <c r="R9" s="493"/>
      <c r="S9" s="496"/>
    </row>
    <row r="10" spans="1:19" ht="22.95" hidden="1" customHeight="1" x14ac:dyDescent="0.25">
      <c r="A10" s="490" t="s">
        <v>1404</v>
      </c>
      <c r="B10" s="1709" t="s">
        <v>1391</v>
      </c>
      <c r="C10" s="1711"/>
      <c r="D10" s="1473"/>
      <c r="E10" s="1474"/>
      <c r="F10" s="1474"/>
      <c r="G10" s="1474"/>
      <c r="H10" s="1475"/>
      <c r="I10" s="1475"/>
      <c r="J10" s="1475"/>
      <c r="K10" s="1476"/>
      <c r="L10" s="1471"/>
      <c r="M10" s="494"/>
      <c r="N10" s="493"/>
      <c r="O10" s="494"/>
      <c r="P10" s="493"/>
      <c r="Q10" s="494"/>
      <c r="R10" s="493"/>
      <c r="S10" s="1472"/>
    </row>
    <row r="11" spans="1:19" ht="8.1" customHeight="1" x14ac:dyDescent="0.2">
      <c r="B11" s="1713"/>
      <c r="C11" s="1713"/>
      <c r="D11" s="1713"/>
      <c r="E11" s="1713"/>
      <c r="F11" s="1713"/>
      <c r="G11" s="1713"/>
      <c r="H11" s="1713"/>
      <c r="I11" s="1713"/>
      <c r="J11" s="1713"/>
      <c r="K11" s="1713"/>
      <c r="L11" s="1713"/>
      <c r="M11" s="1713"/>
      <c r="N11" s="1713"/>
      <c r="O11" s="1713"/>
      <c r="P11" s="1713"/>
      <c r="Q11" s="1713"/>
      <c r="R11" s="1713"/>
      <c r="S11" s="1713"/>
    </row>
    <row r="12" spans="1:19" ht="11.4" x14ac:dyDescent="0.2">
      <c r="A12" s="490" t="str">
        <f>'t2'!B6</f>
        <v>EQ</v>
      </c>
      <c r="B12" s="1702"/>
      <c r="C12" s="497" t="str">
        <f>'t2'!A6</f>
        <v>FUNZIONARI ED ELEVATA QUALIFICAZIONE</v>
      </c>
      <c r="D12" s="514"/>
      <c r="E12" s="511"/>
      <c r="F12" s="511"/>
      <c r="G12" s="511"/>
      <c r="H12" s="511"/>
      <c r="I12" s="511"/>
      <c r="J12" s="511"/>
      <c r="K12" s="513"/>
      <c r="L12" s="512"/>
      <c r="M12" s="511"/>
      <c r="N12" s="511"/>
      <c r="O12" s="511"/>
      <c r="P12" s="511"/>
      <c r="Q12" s="511"/>
      <c r="R12" s="511"/>
      <c r="S12" s="513"/>
    </row>
    <row r="13" spans="1:19" ht="11.4" x14ac:dyDescent="0.2">
      <c r="A13" s="490" t="str">
        <f>'t2'!B7</f>
        <v>IR</v>
      </c>
      <c r="B13" s="1702"/>
      <c r="C13" s="497" t="str">
        <f>'t2'!A7</f>
        <v>ISTRUTTORI</v>
      </c>
      <c r="D13" s="514"/>
      <c r="E13" s="511"/>
      <c r="F13" s="511"/>
      <c r="G13" s="511"/>
      <c r="H13" s="511"/>
      <c r="I13" s="511"/>
      <c r="J13" s="511"/>
      <c r="K13" s="513"/>
      <c r="L13" s="512"/>
      <c r="M13" s="511"/>
      <c r="N13" s="511"/>
      <c r="O13" s="511"/>
      <c r="P13" s="511"/>
      <c r="Q13" s="511"/>
      <c r="R13" s="511"/>
      <c r="S13" s="513"/>
    </row>
    <row r="14" spans="1:19" ht="11.4" x14ac:dyDescent="0.2">
      <c r="A14" s="490" t="str">
        <f>'t2'!B8</f>
        <v>OE</v>
      </c>
      <c r="B14" s="1702"/>
      <c r="C14" s="497" t="str">
        <f>'t2'!A8</f>
        <v>OPERATORI ESPERTI</v>
      </c>
      <c r="D14" s="514"/>
      <c r="E14" s="511"/>
      <c r="F14" s="511"/>
      <c r="G14" s="511"/>
      <c r="H14" s="511"/>
      <c r="I14" s="511"/>
      <c r="J14" s="511"/>
      <c r="K14" s="513"/>
      <c r="L14" s="512"/>
      <c r="M14" s="511"/>
      <c r="N14" s="511"/>
      <c r="O14" s="511"/>
      <c r="P14" s="511"/>
      <c r="Q14" s="511"/>
      <c r="R14" s="511"/>
      <c r="S14" s="513"/>
    </row>
    <row r="15" spans="1:19" ht="11.4" x14ac:dyDescent="0.2">
      <c r="A15" s="490" t="str">
        <f>'t2'!B9</f>
        <v>OP</v>
      </c>
      <c r="B15" s="1702"/>
      <c r="C15" s="497" t="str">
        <f>'t2'!A9</f>
        <v>OPERATORI</v>
      </c>
      <c r="D15" s="514"/>
      <c r="E15" s="511"/>
      <c r="F15" s="511"/>
      <c r="G15" s="511"/>
      <c r="H15" s="511"/>
      <c r="I15" s="511"/>
      <c r="J15" s="511"/>
      <c r="K15" s="513"/>
      <c r="L15" s="1540"/>
      <c r="M15" s="1541"/>
      <c r="N15" s="1541"/>
      <c r="O15" s="1541"/>
      <c r="P15" s="1541"/>
      <c r="Q15" s="1541"/>
      <c r="R15" s="1541"/>
      <c r="S15" s="1542"/>
    </row>
    <row r="16" spans="1:19" ht="12" thickBot="1" x14ac:dyDescent="0.25">
      <c r="A16" s="490" t="str">
        <f>'t2'!B10</f>
        <v>PC</v>
      </c>
      <c r="B16" s="1702"/>
      <c r="C16" s="497" t="str">
        <f>'t2'!A10</f>
        <v>PERSONALE CONTRATTISTA</v>
      </c>
      <c r="D16" s="514"/>
      <c r="E16" s="511"/>
      <c r="F16" s="511"/>
      <c r="G16" s="511"/>
      <c r="H16" s="511"/>
      <c r="I16" s="511"/>
      <c r="J16" s="511"/>
      <c r="K16" s="513"/>
      <c r="L16" s="516"/>
      <c r="M16" s="515"/>
      <c r="N16" s="515"/>
      <c r="O16" s="515"/>
      <c r="P16" s="515"/>
      <c r="Q16" s="515"/>
      <c r="R16" s="515"/>
      <c r="S16" s="517"/>
    </row>
    <row r="17" spans="2:20" ht="11.4" x14ac:dyDescent="0.2">
      <c r="B17" s="1702"/>
      <c r="C17" s="1378"/>
      <c r="D17" s="1536"/>
      <c r="E17" s="1537"/>
      <c r="F17" s="1538"/>
      <c r="G17" s="1537"/>
      <c r="H17" s="1539"/>
      <c r="I17" s="1537"/>
      <c r="J17" s="1539"/>
      <c r="K17" s="1537"/>
      <c r="L17" s="1381"/>
      <c r="M17" s="1379"/>
      <c r="N17" s="1379"/>
      <c r="O17" s="1379"/>
      <c r="P17" s="1379"/>
      <c r="Q17" s="1379"/>
      <c r="R17" s="1379"/>
      <c r="S17" s="1380"/>
    </row>
    <row r="18" spans="2:20" ht="13.2" thickBot="1" x14ac:dyDescent="0.35">
      <c r="B18" s="1702"/>
      <c r="C18" s="498" t="s">
        <v>345</v>
      </c>
      <c r="D18" s="1382">
        <f t="shared" ref="D18:K18" si="0">SUM(D12:D16)</f>
        <v>0</v>
      </c>
      <c r="E18" s="1383">
        <f t="shared" si="0"/>
        <v>0</v>
      </c>
      <c r="F18" s="1382">
        <f t="shared" si="0"/>
        <v>0</v>
      </c>
      <c r="G18" s="1383">
        <f t="shared" si="0"/>
        <v>0</v>
      </c>
      <c r="H18" s="1382">
        <f t="shared" si="0"/>
        <v>0</v>
      </c>
      <c r="I18" s="1383">
        <f t="shared" si="0"/>
        <v>0</v>
      </c>
      <c r="J18" s="1382">
        <f t="shared" si="0"/>
        <v>0</v>
      </c>
      <c r="K18" s="1384">
        <f t="shared" si="0"/>
        <v>0</v>
      </c>
      <c r="L18" s="518"/>
      <c r="M18" s="519"/>
      <c r="N18" s="519"/>
      <c r="O18" s="519"/>
      <c r="P18" s="519"/>
      <c r="Q18" s="519"/>
      <c r="R18" s="519"/>
      <c r="S18" s="520"/>
      <c r="T18" s="1385">
        <f>SUM(D18:S18)</f>
        <v>0</v>
      </c>
    </row>
    <row r="19" spans="2:20" ht="10.8" thickTop="1" x14ac:dyDescent="0.2"/>
    <row r="26" spans="2:20" ht="16.5" customHeight="1" x14ac:dyDescent="0.2"/>
    <row r="27" spans="2:20" ht="13.2" x14ac:dyDescent="0.25">
      <c r="F27" s="492"/>
      <c r="G27" s="492"/>
    </row>
    <row r="28" spans="2:20" ht="13.2" x14ac:dyDescent="0.25">
      <c r="F28" s="492"/>
      <c r="G28" s="492"/>
    </row>
    <row r="30" spans="2:20" ht="13.2" x14ac:dyDescent="0.25">
      <c r="F30" s="492"/>
      <c r="G30" s="492"/>
    </row>
    <row r="32" spans="2:20" ht="13.2" x14ac:dyDescent="0.25">
      <c r="F32" s="492"/>
      <c r="G32" s="492"/>
    </row>
  </sheetData>
  <sheetProtection algorithmName="SHA-512" hashValue="f0zMxJJxe0xe1bhM/kuaZwybK5SYsgfkbvi5h3buZtCMsV9Nc9snkGhIk1iQ/5MPTAKhf20GuV+AB33Vvs5xcw==" saltValue="RsNlActw5wpBhD43aFG2QQ==" spinCount="100000" sheet="1" formatColumns="0" selectLockedCells="1"/>
  <mergeCells count="17">
    <mergeCell ref="B10:C10"/>
    <mergeCell ref="B1:S1"/>
    <mergeCell ref="B6:C7"/>
    <mergeCell ref="D6:K7"/>
    <mergeCell ref="L6:S7"/>
    <mergeCell ref="B12:B18"/>
    <mergeCell ref="P8:Q8"/>
    <mergeCell ref="R8:S8"/>
    <mergeCell ref="B9:C9"/>
    <mergeCell ref="J8:K8"/>
    <mergeCell ref="L8:M8"/>
    <mergeCell ref="N8:O8"/>
    <mergeCell ref="B11:S11"/>
    <mergeCell ref="B8:C8"/>
    <mergeCell ref="D8:E8"/>
    <mergeCell ref="F8:G8"/>
    <mergeCell ref="H8:I8"/>
  </mergeCells>
  <phoneticPr fontId="0" type="noConversion"/>
  <dataValidations count="1">
    <dataValidation type="whole" allowBlank="1" showInputMessage="1" showErrorMessage="1" errorTitle="ERRORE" error="INSERIRE SOLO NUMERI INTERI COMPRESI TRA 0 E 9999999" sqref="D10:K10 D12:S17" xr:uid="{00000000-0002-0000-0900-000000000000}">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0"/>
  <dimension ref="A1:V2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7109375" defaultRowHeight="10.199999999999999" x14ac:dyDescent="0.2"/>
  <cols>
    <col min="1" max="1" width="43.42578125" style="79" customWidth="1"/>
    <col min="2" max="2" width="10.7109375" style="88" customWidth="1"/>
    <col min="3" max="14" width="11.42578125" style="79" customWidth="1"/>
    <col min="15" max="16" width="11.42578125" customWidth="1"/>
    <col min="17" max="17" width="9.140625" style="79" hidden="1" customWidth="1"/>
    <col min="18" max="18" width="9.140625" style="79" customWidth="1"/>
    <col min="19" max="19" width="6.7109375" style="79" customWidth="1"/>
    <col min="20" max="23" width="10.7109375" style="79" customWidth="1"/>
    <col min="24" max="16384" width="10.7109375" style="79"/>
  </cols>
  <sheetData>
    <row r="1" spans="1:18" s="3" customFormat="1" ht="43.5" customHeight="1" x14ac:dyDescent="0.2">
      <c r="A1" s="1720" t="str">
        <f>'t1'!A1</f>
        <v>REGIONI ED AUTONOMIE LOCALI - anno 2023</v>
      </c>
      <c r="B1" s="1720"/>
      <c r="C1" s="1720"/>
      <c r="D1" s="1720"/>
      <c r="E1" s="1720"/>
      <c r="F1" s="1720"/>
      <c r="G1" s="1720"/>
      <c r="H1" s="1720"/>
      <c r="I1" s="1720"/>
      <c r="J1" s="1720"/>
      <c r="K1" s="1720"/>
      <c r="L1" s="1720"/>
      <c r="N1" s="281"/>
      <c r="O1"/>
      <c r="P1"/>
      <c r="Q1"/>
    </row>
    <row r="2" spans="1:18" s="3" customFormat="1" ht="30" customHeight="1" thickBot="1" x14ac:dyDescent="0.25">
      <c r="A2" s="280"/>
      <c r="B2" s="2"/>
      <c r="F2" s="1721"/>
      <c r="G2" s="1721"/>
      <c r="H2" s="1721"/>
      <c r="I2" s="1721"/>
      <c r="J2" s="1721"/>
      <c r="K2" s="1721"/>
      <c r="L2" s="1721"/>
      <c r="M2" s="1721"/>
      <c r="N2" s="1721"/>
      <c r="O2"/>
      <c r="P2"/>
      <c r="Q2"/>
    </row>
    <row r="3" spans="1:18" ht="18.75" customHeight="1" thickBot="1" x14ac:dyDescent="0.25">
      <c r="A3" s="80"/>
      <c r="B3" s="81"/>
      <c r="C3" s="123" t="s">
        <v>138</v>
      </c>
      <c r="D3" s="124"/>
      <c r="E3" s="124"/>
      <c r="F3" s="125"/>
      <c r="G3" s="124"/>
      <c r="H3" s="124"/>
      <c r="I3" s="124"/>
      <c r="J3" s="124"/>
      <c r="K3" s="1725" t="s">
        <v>139</v>
      </c>
      <c r="L3" s="1726"/>
      <c r="M3" s="1726"/>
      <c r="N3" s="1726"/>
      <c r="O3" s="1726"/>
      <c r="P3" s="1727"/>
      <c r="Q3"/>
      <c r="R3"/>
    </row>
    <row r="4" spans="1:18" ht="21.75" customHeight="1" thickTop="1" x14ac:dyDescent="0.2">
      <c r="A4" s="250" t="s">
        <v>136</v>
      </c>
      <c r="B4" s="251" t="s">
        <v>71</v>
      </c>
      <c r="C4" s="1715" t="s">
        <v>182</v>
      </c>
      <c r="D4" s="1716"/>
      <c r="E4" s="1722" t="s">
        <v>100</v>
      </c>
      <c r="F4" s="1723"/>
      <c r="G4" s="1724" t="s">
        <v>60</v>
      </c>
      <c r="H4" s="1724"/>
      <c r="I4" s="1728" t="s">
        <v>730</v>
      </c>
      <c r="J4" s="1729"/>
      <c r="K4" s="1715" t="s">
        <v>182</v>
      </c>
      <c r="L4" s="1716"/>
      <c r="M4" s="1717" t="s">
        <v>100</v>
      </c>
      <c r="N4" s="1718"/>
      <c r="O4" s="1717" t="s">
        <v>60</v>
      </c>
      <c r="P4" s="1719"/>
      <c r="Q4"/>
      <c r="R4"/>
    </row>
    <row r="5" spans="1:18" ht="10.8" thickBot="1" x14ac:dyDescent="0.25">
      <c r="A5" s="723" t="s">
        <v>606</v>
      </c>
      <c r="B5" s="252"/>
      <c r="C5" s="126" t="s">
        <v>72</v>
      </c>
      <c r="D5" s="127" t="s">
        <v>73</v>
      </c>
      <c r="E5" s="128" t="s">
        <v>72</v>
      </c>
      <c r="F5" s="127" t="s">
        <v>73</v>
      </c>
      <c r="G5" s="128" t="s">
        <v>72</v>
      </c>
      <c r="H5" s="127" t="s">
        <v>73</v>
      </c>
      <c r="I5" s="128" t="s">
        <v>72</v>
      </c>
      <c r="J5" s="127" t="s">
        <v>73</v>
      </c>
      <c r="K5" s="129" t="s">
        <v>72</v>
      </c>
      <c r="L5" s="130" t="s">
        <v>73</v>
      </c>
      <c r="M5" s="131" t="s">
        <v>72</v>
      </c>
      <c r="N5" s="130" t="s">
        <v>73</v>
      </c>
      <c r="O5" s="131" t="s">
        <v>72</v>
      </c>
      <c r="P5" s="130" t="s">
        <v>73</v>
      </c>
      <c r="Q5"/>
      <c r="R5"/>
    </row>
    <row r="6" spans="1:18" ht="12.75" customHeight="1" thickTop="1" x14ac:dyDescent="0.2">
      <c r="A6" s="19" t="str">
        <f>'t1'!A6</f>
        <v>SEGRETARIO A</v>
      </c>
      <c r="B6" s="253" t="str">
        <f>'t1'!B6</f>
        <v>0D0102</v>
      </c>
      <c r="C6" s="200"/>
      <c r="D6" s="201"/>
      <c r="E6" s="202"/>
      <c r="F6" s="453"/>
      <c r="G6" s="208"/>
      <c r="H6" s="201"/>
      <c r="I6" s="208"/>
      <c r="J6" s="201"/>
      <c r="K6" s="203"/>
      <c r="L6" s="204"/>
      <c r="M6" s="205"/>
      <c r="N6" s="521"/>
      <c r="O6" s="522"/>
      <c r="P6" s="500"/>
      <c r="Q6" s="714">
        <f>'t1'!M6</f>
        <v>0</v>
      </c>
      <c r="R6"/>
    </row>
    <row r="7" spans="1:18" ht="12.75" customHeight="1" x14ac:dyDescent="0.2">
      <c r="A7" s="19" t="str">
        <f>'t1'!A7</f>
        <v>SEGRETARIO B</v>
      </c>
      <c r="B7" s="253" t="str">
        <f>'t1'!B7</f>
        <v>0D0103</v>
      </c>
      <c r="C7" s="200"/>
      <c r="D7" s="201"/>
      <c r="E7" s="202"/>
      <c r="F7" s="453"/>
      <c r="G7" s="208"/>
      <c r="H7" s="201"/>
      <c r="I7" s="208"/>
      <c r="J7" s="201"/>
      <c r="K7" s="203"/>
      <c r="L7" s="204"/>
      <c r="M7" s="205"/>
      <c r="N7" s="523"/>
      <c r="O7" s="524"/>
      <c r="P7" s="501"/>
      <c r="Q7" s="714">
        <f>'t1'!M7</f>
        <v>0</v>
      </c>
      <c r="R7"/>
    </row>
    <row r="8" spans="1:18" ht="12.75" customHeight="1" x14ac:dyDescent="0.2">
      <c r="A8" s="19" t="str">
        <f>'t1'!A8</f>
        <v>SEGRETARIO C</v>
      </c>
      <c r="B8" s="253" t="str">
        <f>'t1'!B8</f>
        <v>0D0485</v>
      </c>
      <c r="C8" s="200"/>
      <c r="D8" s="201"/>
      <c r="E8" s="202"/>
      <c r="F8" s="453"/>
      <c r="G8" s="208"/>
      <c r="H8" s="201"/>
      <c r="I8" s="208"/>
      <c r="J8" s="201"/>
      <c r="K8" s="203"/>
      <c r="L8" s="204"/>
      <c r="M8" s="205"/>
      <c r="N8" s="523"/>
      <c r="O8" s="524"/>
      <c r="P8" s="501"/>
      <c r="Q8" s="714">
        <f>'t1'!M8</f>
        <v>0</v>
      </c>
      <c r="R8"/>
    </row>
    <row r="9" spans="1:18" ht="12.75" customHeight="1" x14ac:dyDescent="0.2">
      <c r="A9" s="19" t="str">
        <f>'t1'!A9</f>
        <v>DIRETTORE  GENERALE</v>
      </c>
      <c r="B9" s="253" t="str">
        <f>'t1'!B9</f>
        <v>0D0097</v>
      </c>
      <c r="C9" s="200"/>
      <c r="D9" s="201"/>
      <c r="E9" s="202"/>
      <c r="F9" s="453"/>
      <c r="G9" s="208"/>
      <c r="H9" s="201"/>
      <c r="I9" s="208"/>
      <c r="J9" s="201"/>
      <c r="K9" s="203"/>
      <c r="L9" s="204"/>
      <c r="M9" s="205"/>
      <c r="N9" s="523"/>
      <c r="O9" s="524"/>
      <c r="P9" s="501"/>
      <c r="Q9" s="714">
        <f>'t1'!M9</f>
        <v>0</v>
      </c>
      <c r="R9"/>
    </row>
    <row r="10" spans="1:18" ht="12.75" customHeight="1" x14ac:dyDescent="0.2">
      <c r="A10" s="19" t="str">
        <f>'t1'!A10</f>
        <v>ALTE SPECIALIZZ. FUORI D.O.</v>
      </c>
      <c r="B10" s="253" t="str">
        <f>'t1'!B10</f>
        <v>0D0095</v>
      </c>
      <c r="C10" s="200"/>
      <c r="D10" s="201"/>
      <c r="E10" s="202"/>
      <c r="F10" s="453"/>
      <c r="G10" s="208"/>
      <c r="H10" s="201"/>
      <c r="I10" s="208"/>
      <c r="J10" s="201"/>
      <c r="K10" s="203"/>
      <c r="L10" s="204"/>
      <c r="M10" s="205"/>
      <c r="N10" s="523"/>
      <c r="O10" s="524"/>
      <c r="P10" s="501"/>
      <c r="Q10" s="714">
        <f>'t1'!M10</f>
        <v>0</v>
      </c>
      <c r="R10"/>
    </row>
    <row r="11" spans="1:18" ht="12.75" customHeight="1" x14ac:dyDescent="0.2">
      <c r="A11" s="19" t="str">
        <f>'t1'!A11</f>
        <v>DIRIGENTE A TEMPO DETERMINATO FUORI D.O.</v>
      </c>
      <c r="B11" s="253" t="str">
        <f>'t1'!B11</f>
        <v>0D0098</v>
      </c>
      <c r="C11" s="200"/>
      <c r="D11" s="201"/>
      <c r="E11" s="202"/>
      <c r="F11" s="453"/>
      <c r="G11" s="208"/>
      <c r="H11" s="201"/>
      <c r="I11" s="208"/>
      <c r="J11" s="201"/>
      <c r="K11" s="203"/>
      <c r="L11" s="204"/>
      <c r="M11" s="205"/>
      <c r="N11" s="523"/>
      <c r="O11" s="524"/>
      <c r="P11" s="501"/>
      <c r="Q11" s="714">
        <f>'t1'!M11</f>
        <v>0</v>
      </c>
      <c r="R11"/>
    </row>
    <row r="12" spans="1:18" ht="12.75" customHeight="1" x14ac:dyDescent="0.2">
      <c r="A12" s="19" t="str">
        <f>'t1'!A12</f>
        <v>SEGRETARIO GENERALE CCIAA</v>
      </c>
      <c r="B12" s="253" t="str">
        <f>'t1'!B12</f>
        <v>0D0104</v>
      </c>
      <c r="C12" s="200"/>
      <c r="D12" s="201"/>
      <c r="E12" s="202"/>
      <c r="F12" s="453"/>
      <c r="G12" s="208"/>
      <c r="H12" s="201"/>
      <c r="I12" s="208"/>
      <c r="J12" s="201"/>
      <c r="K12" s="203"/>
      <c r="L12" s="204"/>
      <c r="M12" s="205"/>
      <c r="N12" s="523"/>
      <c r="O12" s="524"/>
      <c r="P12" s="501"/>
      <c r="Q12" s="714">
        <f>'t1'!M12</f>
        <v>0</v>
      </c>
      <c r="R12"/>
    </row>
    <row r="13" spans="1:18" ht="12.75" customHeight="1" x14ac:dyDescent="0.2">
      <c r="A13" s="19" t="str">
        <f>'t1'!A13</f>
        <v>DIRIGENTE A TEMPO INDETERMINATO</v>
      </c>
      <c r="B13" s="253" t="str">
        <f>'t1'!B13</f>
        <v>0D0164</v>
      </c>
      <c r="C13" s="200"/>
      <c r="D13" s="201"/>
      <c r="E13" s="202"/>
      <c r="F13" s="453"/>
      <c r="G13" s="208"/>
      <c r="H13" s="201"/>
      <c r="I13" s="208"/>
      <c r="J13" s="201"/>
      <c r="K13" s="203"/>
      <c r="L13" s="204"/>
      <c r="M13" s="205"/>
      <c r="N13" s="523"/>
      <c r="O13" s="524"/>
      <c r="P13" s="501"/>
      <c r="Q13" s="714">
        <f>'t1'!M13</f>
        <v>0</v>
      </c>
      <c r="R13"/>
    </row>
    <row r="14" spans="1:18" ht="12.75" customHeight="1" x14ac:dyDescent="0.2">
      <c r="A14" s="19" t="str">
        <f>'t1'!A14</f>
        <v>DIRIGENTE A TEMPO DETERMINATO IN D.O.</v>
      </c>
      <c r="B14" s="253" t="str">
        <f>'t1'!B14</f>
        <v>0D0165</v>
      </c>
      <c r="C14" s="200"/>
      <c r="D14" s="201"/>
      <c r="E14" s="202"/>
      <c r="F14" s="453"/>
      <c r="G14" s="208"/>
      <c r="H14" s="201"/>
      <c r="I14" s="208"/>
      <c r="J14" s="201"/>
      <c r="K14" s="203"/>
      <c r="L14" s="204"/>
      <c r="M14" s="205"/>
      <c r="N14" s="523"/>
      <c r="O14" s="524"/>
      <c r="P14" s="501"/>
      <c r="Q14" s="714">
        <f>'t1'!M14</f>
        <v>0</v>
      </c>
      <c r="R14"/>
    </row>
    <row r="15" spans="1:18" ht="12.75" customHeight="1" x14ac:dyDescent="0.2">
      <c r="A15" s="19" t="str">
        <f>'t1'!A15</f>
        <v xml:space="preserve">ALTE SPECIALIZZ. IN D.O. </v>
      </c>
      <c r="B15" s="253" t="str">
        <f>'t1'!B15</f>
        <v>0D0I95</v>
      </c>
      <c r="C15" s="200"/>
      <c r="D15" s="201"/>
      <c r="E15" s="202"/>
      <c r="F15" s="453"/>
      <c r="G15" s="208"/>
      <c r="H15" s="201"/>
      <c r="I15" s="208"/>
      <c r="J15" s="201"/>
      <c r="K15" s="203"/>
      <c r="L15" s="204"/>
      <c r="M15" s="205"/>
      <c r="N15" s="523"/>
      <c r="O15" s="524"/>
      <c r="P15" s="501"/>
      <c r="Q15" s="714">
        <f>'t1'!M15</f>
        <v>0</v>
      </c>
      <c r="R15"/>
    </row>
    <row r="16" spans="1:18" ht="12.75" customHeight="1" x14ac:dyDescent="0.2">
      <c r="A16" s="19" t="str">
        <f>'t1'!A16</f>
        <v>RESPONSABILE DEI SERVIZI O DEGLI UFFICI IN D.O</v>
      </c>
      <c r="B16" s="253" t="str">
        <f>'t1'!B16</f>
        <v>0D0I96</v>
      </c>
      <c r="C16" s="200"/>
      <c r="D16" s="201"/>
      <c r="E16" s="202"/>
      <c r="F16" s="453"/>
      <c r="G16" s="208"/>
      <c r="H16" s="201"/>
      <c r="I16" s="208"/>
      <c r="J16" s="201"/>
      <c r="K16" s="203"/>
      <c r="L16" s="204"/>
      <c r="M16" s="205"/>
      <c r="N16" s="523"/>
      <c r="O16" s="524"/>
      <c r="P16" s="501"/>
      <c r="Q16" s="714">
        <f>'t1'!M16</f>
        <v>0</v>
      </c>
      <c r="R16"/>
    </row>
    <row r="17" spans="1:22" ht="12.75" customHeight="1" x14ac:dyDescent="0.2">
      <c r="A17" s="19" t="str">
        <f>'t1'!A17</f>
        <v>FUNZIONARI ED ELEVATA QUALIFICAZIONE</v>
      </c>
      <c r="B17" s="253" t="str">
        <f>'t1'!B17</f>
        <v>0FZEQF</v>
      </c>
      <c r="C17" s="200"/>
      <c r="D17" s="201"/>
      <c r="E17" s="202"/>
      <c r="F17" s="453"/>
      <c r="G17" s="208"/>
      <c r="H17" s="201"/>
      <c r="I17" s="208"/>
      <c r="J17" s="201"/>
      <c r="K17" s="203"/>
      <c r="L17" s="204"/>
      <c r="M17" s="205"/>
      <c r="N17" s="523"/>
      <c r="O17" s="524"/>
      <c r="P17" s="501"/>
      <c r="Q17" s="714">
        <f>'t1'!M17</f>
        <v>0</v>
      </c>
      <c r="R17"/>
    </row>
    <row r="18" spans="1:22" ht="12.75" customHeight="1" x14ac:dyDescent="0.2">
      <c r="A18" s="19" t="str">
        <f>'t1'!A18</f>
        <v>ISTRUTTORI</v>
      </c>
      <c r="B18" s="253" t="str">
        <f>'t1'!B18</f>
        <v>0IR000</v>
      </c>
      <c r="C18" s="200"/>
      <c r="D18" s="201"/>
      <c r="E18" s="202"/>
      <c r="F18" s="453"/>
      <c r="G18" s="208"/>
      <c r="H18" s="201"/>
      <c r="I18" s="208"/>
      <c r="J18" s="201"/>
      <c r="K18" s="203"/>
      <c r="L18" s="204"/>
      <c r="M18" s="205"/>
      <c r="N18" s="523"/>
      <c r="O18" s="524"/>
      <c r="P18" s="501"/>
      <c r="Q18" s="714">
        <f>'t1'!M18</f>
        <v>0</v>
      </c>
      <c r="R18"/>
    </row>
    <row r="19" spans="1:22" ht="12.75" customHeight="1" x14ac:dyDescent="0.2">
      <c r="A19" s="19" t="str">
        <f>'t1'!A19</f>
        <v>OPERATORI ESPERTI</v>
      </c>
      <c r="B19" s="253" t="str">
        <f>'t1'!B19</f>
        <v>0OEESP</v>
      </c>
      <c r="C19" s="200"/>
      <c r="D19" s="201"/>
      <c r="E19" s="202"/>
      <c r="F19" s="453"/>
      <c r="G19" s="208"/>
      <c r="H19" s="201"/>
      <c r="I19" s="208"/>
      <c r="J19" s="201"/>
      <c r="K19" s="203"/>
      <c r="L19" s="204"/>
      <c r="M19" s="205"/>
      <c r="N19" s="523"/>
      <c r="O19" s="524"/>
      <c r="P19" s="501"/>
      <c r="Q19" s="714">
        <f>'t1'!M19</f>
        <v>0</v>
      </c>
      <c r="R19"/>
    </row>
    <row r="20" spans="1:22" ht="12.75" customHeight="1" x14ac:dyDescent="0.2">
      <c r="A20" s="19" t="str">
        <f>'t1'!A20</f>
        <v>OPERATORI</v>
      </c>
      <c r="B20" s="253" t="str">
        <f>'t1'!B20</f>
        <v>0OP000</v>
      </c>
      <c r="C20" s="200"/>
      <c r="D20" s="201"/>
      <c r="E20" s="202"/>
      <c r="F20" s="453"/>
      <c r="G20" s="208"/>
      <c r="H20" s="201"/>
      <c r="I20" s="208"/>
      <c r="J20" s="201"/>
      <c r="K20" s="203"/>
      <c r="L20" s="204"/>
      <c r="M20" s="205"/>
      <c r="N20" s="523"/>
      <c r="O20" s="524"/>
      <c r="P20" s="501"/>
      <c r="Q20" s="714">
        <f>'t1'!M20</f>
        <v>0</v>
      </c>
      <c r="R20"/>
    </row>
    <row r="21" spans="1:22" ht="12.75" customHeight="1" x14ac:dyDescent="0.2">
      <c r="A21" s="19" t="str">
        <f>'t1'!A21</f>
        <v>CONTRATTISTI</v>
      </c>
      <c r="B21" s="253" t="str">
        <f>'t1'!B21</f>
        <v>000061</v>
      </c>
      <c r="C21" s="200"/>
      <c r="D21" s="201"/>
      <c r="E21" s="202"/>
      <c r="F21" s="453"/>
      <c r="G21" s="208"/>
      <c r="H21" s="201"/>
      <c r="I21" s="208"/>
      <c r="J21" s="201"/>
      <c r="K21" s="203"/>
      <c r="L21" s="204"/>
      <c r="M21" s="205"/>
      <c r="N21" s="523"/>
      <c r="O21" s="525"/>
      <c r="P21" s="502"/>
      <c r="Q21" s="714">
        <f>'t1'!M21</f>
        <v>0</v>
      </c>
      <c r="R21"/>
    </row>
    <row r="22" spans="1:22" ht="12.75" customHeight="1" thickBot="1" x14ac:dyDescent="0.25">
      <c r="A22" s="19" t="str">
        <f>'t1'!A22</f>
        <v>COLLABORATORE A T.D. ART. 90 TUEL</v>
      </c>
      <c r="B22" s="253" t="str">
        <f>'t1'!B22</f>
        <v>000096</v>
      </c>
      <c r="C22" s="200"/>
      <c r="D22" s="201"/>
      <c r="E22" s="202"/>
      <c r="F22" s="453"/>
      <c r="G22" s="208"/>
      <c r="H22" s="201"/>
      <c r="I22" s="208"/>
      <c r="J22" s="201"/>
      <c r="K22" s="203"/>
      <c r="L22" s="204"/>
      <c r="M22" s="205"/>
      <c r="N22" s="523"/>
      <c r="O22" s="525"/>
      <c r="P22" s="502"/>
      <c r="Q22" s="714">
        <f>'t1'!M22</f>
        <v>0</v>
      </c>
      <c r="R22"/>
    </row>
    <row r="23" spans="1:22" ht="15.75" customHeight="1" thickTop="1" thickBot="1" x14ac:dyDescent="0.25">
      <c r="A23" s="86" t="s">
        <v>74</v>
      </c>
      <c r="B23" s="143"/>
      <c r="C23" s="376">
        <f t="shared" ref="C23:N23" si="0">SUM(C6:C22)</f>
        <v>0</v>
      </c>
      <c r="D23" s="377">
        <f t="shared" si="0"/>
        <v>0</v>
      </c>
      <c r="E23" s="378">
        <f t="shared" si="0"/>
        <v>0</v>
      </c>
      <c r="F23" s="454">
        <f t="shared" si="0"/>
        <v>0</v>
      </c>
      <c r="G23" s="378">
        <f>SUM(G6:G22)</f>
        <v>0</v>
      </c>
      <c r="H23" s="452">
        <f>SUM(H6:H22)</f>
        <v>0</v>
      </c>
      <c r="I23" s="378">
        <f>SUM(I6:I22)</f>
        <v>0</v>
      </c>
      <c r="J23" s="452">
        <f>SUM(J6:J22)</f>
        <v>0</v>
      </c>
      <c r="K23" s="376">
        <f t="shared" si="0"/>
        <v>0</v>
      </c>
      <c r="L23" s="377">
        <f t="shared" si="0"/>
        <v>0</v>
      </c>
      <c r="M23" s="378">
        <f t="shared" si="0"/>
        <v>0</v>
      </c>
      <c r="N23" s="377">
        <f t="shared" si="0"/>
        <v>0</v>
      </c>
      <c r="O23" s="526">
        <f>SUM(O6:O22)</f>
        <v>0</v>
      </c>
      <c r="P23" s="459">
        <f>SUM(P6:P22)</f>
        <v>0</v>
      </c>
      <c r="Q23"/>
      <c r="R23"/>
    </row>
    <row r="24" spans="1:22" x14ac:dyDescent="0.2">
      <c r="A24" s="20"/>
      <c r="B24" s="144"/>
      <c r="C24" s="3"/>
      <c r="D24" s="3"/>
      <c r="E24" s="3"/>
      <c r="F24" s="3"/>
      <c r="G24" s="3"/>
      <c r="H24" s="3"/>
      <c r="I24" s="3"/>
      <c r="J24" s="3"/>
      <c r="K24" s="3"/>
      <c r="L24" s="3"/>
      <c r="M24" s="3"/>
      <c r="N24" s="3"/>
    </row>
    <row r="25" spans="1:22" x14ac:dyDescent="0.2">
      <c r="A25" s="20"/>
      <c r="B25" s="144"/>
      <c r="C25" s="3"/>
      <c r="D25" s="146"/>
      <c r="E25" s="3"/>
      <c r="F25" s="3"/>
      <c r="G25" s="3"/>
      <c r="H25" s="3"/>
      <c r="I25" s="3"/>
      <c r="J25" s="3"/>
      <c r="K25" s="3"/>
      <c r="L25" s="3"/>
      <c r="M25" s="3"/>
      <c r="N25" s="3"/>
      <c r="Q25" s="3"/>
      <c r="R25" s="3"/>
      <c r="S25" s="3"/>
      <c r="T25" s="3"/>
      <c r="U25" s="3"/>
      <c r="V25" s="3"/>
    </row>
    <row r="26" spans="1:22" s="3" customFormat="1" x14ac:dyDescent="0.2">
      <c r="A26" s="20"/>
      <c r="B26" s="2"/>
    </row>
    <row r="27" spans="1:22" x14ac:dyDescent="0.2">
      <c r="A27" s="20" t="s">
        <v>239</v>
      </c>
      <c r="B27" s="145"/>
    </row>
    <row r="28" spans="1:22" x14ac:dyDescent="0.2">
      <c r="A28" s="68" t="s">
        <v>140</v>
      </c>
    </row>
  </sheetData>
  <sheetProtection algorithmName="SHA-512" hashValue="UTi7QBjjV7PkeKEudCWBET2kcD+rPPr15aLL34Io4wIm3Lkhf89Rt+dk9PEsrq2ibBjocX6JYpldM8dfWvAgRg==" saltValue="/I1hAaRWJ20Rk0F5aP8qVA==" spinCount="100000" sheet="1" formatColumns="0" selectLockedCells="1"/>
  <mergeCells count="10">
    <mergeCell ref="C4:D4"/>
    <mergeCell ref="K4:L4"/>
    <mergeCell ref="M4:N4"/>
    <mergeCell ref="O4:P4"/>
    <mergeCell ref="A1:L1"/>
    <mergeCell ref="F2:N2"/>
    <mergeCell ref="E4:F4"/>
    <mergeCell ref="G4:H4"/>
    <mergeCell ref="K3:P3"/>
    <mergeCell ref="I4:J4"/>
  </mergeCells>
  <phoneticPr fontId="30" type="noConversion"/>
  <conditionalFormatting sqref="A6:J22">
    <cfRule type="expression" dxfId="30" priority="4" stopIfTrue="1">
      <formula>$Q6&gt;0</formula>
    </cfRule>
  </conditionalFormatting>
  <printOptions horizontalCentered="1" verticalCentered="1"/>
  <pageMargins left="0" right="0" top="0.19685039370078741" bottom="0.17" header="0.18" footer="0.21"/>
  <pageSetup paperSize="9" scale="75"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1"/>
  <dimension ref="A1:Z43"/>
  <sheetViews>
    <sheetView showGridLines="0" zoomScaleNormal="100" workbookViewId="0">
      <pane xSplit="2" ySplit="14" topLeftCell="C15" activePane="bottomRight" state="frozen"/>
      <selection activeCell="A2" sqref="A2"/>
      <selection pane="topRight" activeCell="A2" sqref="A2"/>
      <selection pane="bottomLeft" activeCell="A2" sqref="A2"/>
      <selection pane="bottomRight" activeCell="D6" sqref="D6:E6"/>
    </sheetView>
  </sheetViews>
  <sheetFormatPr defaultColWidth="9.28515625" defaultRowHeight="10.199999999999999" x14ac:dyDescent="0.2"/>
  <cols>
    <col min="1" max="1" width="47.7109375" style="3" customWidth="1"/>
    <col min="2" max="2" width="9.140625" style="2" customWidth="1"/>
    <col min="3" max="5" width="4.7109375" style="2" customWidth="1"/>
    <col min="6" max="19" width="4.7109375" style="3" customWidth="1"/>
    <col min="20" max="20" width="12" style="3" customWidth="1"/>
    <col min="21" max="43" width="3.7109375" style="3" customWidth="1"/>
    <col min="44" max="16384" width="9.28515625" style="3"/>
  </cols>
  <sheetData>
    <row r="1" spans="1:26"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281"/>
    </row>
    <row r="2" spans="1:26" ht="38.25" customHeight="1" x14ac:dyDescent="0.25">
      <c r="A2" s="1"/>
      <c r="R2" s="1733"/>
      <c r="S2" s="1733"/>
      <c r="T2" s="1733"/>
      <c r="Z2" s="1372"/>
    </row>
    <row r="3" spans="1:26" ht="12" customHeight="1" thickBot="1" x14ac:dyDescent="0.25">
      <c r="A3" s="1"/>
      <c r="R3" s="527"/>
      <c r="S3" s="527"/>
      <c r="T3" s="527"/>
    </row>
    <row r="4" spans="1:26" ht="18" customHeight="1" thickBot="1" x14ac:dyDescent="0.25">
      <c r="A4" s="1350" t="s">
        <v>1196</v>
      </c>
      <c r="B4" s="1351"/>
      <c r="C4" s="1351"/>
      <c r="D4" s="1351"/>
      <c r="E4" s="1351"/>
      <c r="F4" s="1352"/>
      <c r="G4" s="1352"/>
      <c r="H4" s="1352"/>
      <c r="I4" s="1352"/>
      <c r="J4" s="1352"/>
      <c r="K4" s="1352"/>
      <c r="L4" s="1352"/>
      <c r="M4" s="1352"/>
      <c r="N4" s="1352"/>
      <c r="O4" s="1352"/>
      <c r="P4" s="1352"/>
      <c r="Q4" s="1352"/>
      <c r="R4" s="1375"/>
      <c r="S4" s="1375"/>
      <c r="T4" s="1376"/>
    </row>
    <row r="5" spans="1:26" ht="12" customHeight="1" x14ac:dyDescent="0.2">
      <c r="A5" s="1285"/>
      <c r="B5" s="3"/>
      <c r="C5" s="3"/>
      <c r="D5" s="3"/>
      <c r="E5" s="3"/>
      <c r="R5" s="527"/>
      <c r="S5" s="527"/>
      <c r="T5" s="1373"/>
    </row>
    <row r="6" spans="1:26" ht="12" customHeight="1" x14ac:dyDescent="0.2">
      <c r="A6" s="1491" t="str">
        <f>'t2'!A6</f>
        <v>FUNZIONARI ED ELEVATA QUALIFICAZIONE</v>
      </c>
      <c r="B6" s="1521" t="str">
        <f>'t2'!B6</f>
        <v>EQ</v>
      </c>
      <c r="C6" s="1491" t="str">
        <f>"     n."</f>
        <v xml:space="preserve">     n.</v>
      </c>
      <c r="D6" s="1734"/>
      <c r="E6" s="1734"/>
      <c r="R6" s="527"/>
      <c r="S6" s="527"/>
      <c r="T6" s="1373"/>
    </row>
    <row r="7" spans="1:26" ht="12" customHeight="1" x14ac:dyDescent="0.2">
      <c r="A7" s="1491" t="str">
        <f>'t2'!A7</f>
        <v>ISTRUTTORI</v>
      </c>
      <c r="B7" s="1521" t="str">
        <f>'t2'!B7</f>
        <v>IR</v>
      </c>
      <c r="C7" s="1491" t="str">
        <f>"     n."</f>
        <v xml:space="preserve">     n.</v>
      </c>
      <c r="D7" s="1734"/>
      <c r="E7" s="1734"/>
      <c r="R7" s="527"/>
      <c r="S7" s="527"/>
      <c r="T7" s="1373"/>
    </row>
    <row r="8" spans="1:26" ht="12" customHeight="1" x14ac:dyDescent="0.2">
      <c r="A8" s="1491" t="str">
        <f>'t2'!A8</f>
        <v>OPERATORI ESPERTI</v>
      </c>
      <c r="B8" s="1521" t="str">
        <f>'t2'!B8</f>
        <v>OE</v>
      </c>
      <c r="C8" s="1491" t="str">
        <f>"     n."</f>
        <v xml:space="preserve">     n.</v>
      </c>
      <c r="D8" s="1734"/>
      <c r="E8" s="1734"/>
      <c r="R8" s="527"/>
      <c r="S8" s="527"/>
      <c r="T8" s="1373"/>
    </row>
    <row r="9" spans="1:26" ht="12" customHeight="1" x14ac:dyDescent="0.2">
      <c r="A9" s="1491" t="str">
        <f>'t2'!A9</f>
        <v>OPERATORI</v>
      </c>
      <c r="B9" s="1521" t="str">
        <f>'t2'!B9</f>
        <v>OP</v>
      </c>
      <c r="C9" s="1491" t="str">
        <f>"     n."</f>
        <v xml:space="preserve">     n.</v>
      </c>
      <c r="D9" s="1734"/>
      <c r="E9" s="1734"/>
      <c r="R9" s="527"/>
      <c r="S9" s="527"/>
      <c r="T9" s="1373"/>
    </row>
    <row r="10" spans="1:26" ht="12" customHeight="1" thickBot="1" x14ac:dyDescent="0.25">
      <c r="A10" s="1353"/>
      <c r="B10" s="1354"/>
      <c r="C10" s="1354"/>
      <c r="D10" s="1354"/>
      <c r="E10" s="1354"/>
      <c r="F10" s="811"/>
      <c r="G10" s="811"/>
      <c r="H10" s="811"/>
      <c r="I10" s="811"/>
      <c r="J10" s="811"/>
      <c r="K10" s="811"/>
      <c r="L10" s="811"/>
      <c r="M10" s="811"/>
      <c r="N10" s="811"/>
      <c r="O10" s="811"/>
      <c r="P10" s="811"/>
      <c r="Q10" s="811"/>
      <c r="R10" s="415"/>
      <c r="S10" s="415"/>
      <c r="T10" s="1374"/>
    </row>
    <row r="11" spans="1:26" ht="12" customHeight="1" thickBot="1" x14ac:dyDescent="0.25">
      <c r="A11" s="1"/>
      <c r="R11" s="527"/>
      <c r="S11" s="527"/>
      <c r="T11" s="527"/>
    </row>
    <row r="12" spans="1:26" ht="13.8" thickBot="1" x14ac:dyDescent="0.25">
      <c r="A12" s="274"/>
      <c r="B12" s="8"/>
      <c r="C12" s="1732" t="s">
        <v>70</v>
      </c>
      <c r="D12" s="1732"/>
      <c r="E12" s="1732"/>
      <c r="F12" s="1732"/>
      <c r="G12" s="1732"/>
      <c r="H12" s="1732"/>
      <c r="I12" s="1732"/>
      <c r="J12" s="1732"/>
      <c r="K12" s="1732"/>
      <c r="L12" s="1732"/>
      <c r="M12" s="1732"/>
      <c r="N12" s="1732"/>
      <c r="O12" s="1732"/>
      <c r="P12" s="1732"/>
      <c r="Q12" s="1732"/>
      <c r="R12" s="1732"/>
      <c r="S12" s="1732"/>
      <c r="T12" s="198"/>
    </row>
    <row r="13" spans="1:26" s="90" customFormat="1" ht="16.5" customHeight="1" thickTop="1" x14ac:dyDescent="0.25">
      <c r="A13" s="277"/>
      <c r="B13" s="275"/>
      <c r="C13" s="1730" t="s">
        <v>177</v>
      </c>
      <c r="D13" s="1731"/>
      <c r="E13" s="1731"/>
      <c r="F13" s="1731"/>
      <c r="G13" s="1731"/>
      <c r="H13" s="1731"/>
      <c r="I13" s="1731"/>
      <c r="J13" s="1731"/>
      <c r="K13" s="1731"/>
      <c r="L13" s="1731"/>
      <c r="M13" s="1731"/>
      <c r="N13" s="1731"/>
      <c r="O13" s="1731"/>
      <c r="P13" s="1731"/>
      <c r="Q13" s="1731"/>
      <c r="R13" s="1731"/>
      <c r="S13" s="1731"/>
      <c r="T13" s="278"/>
    </row>
    <row r="14" spans="1:26" ht="63.75" customHeight="1" thickBot="1" x14ac:dyDescent="0.25">
      <c r="A14" s="273" t="s">
        <v>250</v>
      </c>
      <c r="B14" s="276" t="s">
        <v>251</v>
      </c>
      <c r="C14" s="217" t="str">
        <f>B15</f>
        <v>0D0102</v>
      </c>
      <c r="D14" s="218" t="str">
        <f>B16</f>
        <v>0D0103</v>
      </c>
      <c r="E14" s="218" t="str">
        <f>B17</f>
        <v>0D0485</v>
      </c>
      <c r="F14" s="218" t="str">
        <f>B18</f>
        <v>0D0097</v>
      </c>
      <c r="G14" s="218" t="str">
        <f>B19</f>
        <v>0D0095</v>
      </c>
      <c r="H14" s="218" t="str">
        <f>B20</f>
        <v>0D0098</v>
      </c>
      <c r="I14" s="218" t="str">
        <f>B21</f>
        <v>0D0104</v>
      </c>
      <c r="J14" s="218" t="str">
        <f>B22</f>
        <v>0D0164</v>
      </c>
      <c r="K14" s="218" t="str">
        <f>B23</f>
        <v>0D0165</v>
      </c>
      <c r="L14" s="219" t="str">
        <f>B24</f>
        <v>0D0I95</v>
      </c>
      <c r="M14" s="219" t="str">
        <f>B25</f>
        <v>0D0I96</v>
      </c>
      <c r="N14" s="219" t="str">
        <f>B26</f>
        <v>0FZEQF</v>
      </c>
      <c r="O14" s="218" t="str">
        <f>B27</f>
        <v>0IR000</v>
      </c>
      <c r="P14" s="218" t="str">
        <f>B28</f>
        <v>0OEESP</v>
      </c>
      <c r="Q14" s="218" t="str">
        <f>B29</f>
        <v>0OP000</v>
      </c>
      <c r="R14" s="218" t="str">
        <f>B30</f>
        <v>000061</v>
      </c>
      <c r="S14" s="218" t="str">
        <f>B31</f>
        <v>000096</v>
      </c>
      <c r="T14" s="279" t="s">
        <v>135</v>
      </c>
    </row>
    <row r="15" spans="1:26" ht="12" customHeight="1" thickTop="1" x14ac:dyDescent="0.2">
      <c r="A15" s="19" t="str">
        <f>'t1'!A6</f>
        <v>SEGRETARIO A</v>
      </c>
      <c r="B15" s="132" t="str">
        <f>'t1'!B6</f>
        <v>0D0102</v>
      </c>
      <c r="C15" s="1358"/>
      <c r="D15" s="220"/>
      <c r="E15" s="220"/>
      <c r="F15" s="220"/>
      <c r="G15" s="220"/>
      <c r="H15" s="221"/>
      <c r="I15" s="221"/>
      <c r="J15" s="221"/>
      <c r="K15" s="221"/>
      <c r="L15" s="221"/>
      <c r="M15" s="221"/>
      <c r="N15" s="221"/>
      <c r="O15" s="221"/>
      <c r="P15" s="221"/>
      <c r="Q15" s="221"/>
      <c r="R15" s="221"/>
      <c r="S15" s="221"/>
      <c r="T15" s="379">
        <f t="shared" ref="T15:T31" si="0">SUM(C15:S15)</f>
        <v>0</v>
      </c>
    </row>
    <row r="16" spans="1:26" ht="12" customHeight="1" x14ac:dyDescent="0.2">
      <c r="A16" s="19" t="str">
        <f>'t1'!A7</f>
        <v>SEGRETARIO B</v>
      </c>
      <c r="B16" s="132" t="str">
        <f>'t1'!B7</f>
        <v>0D0103</v>
      </c>
      <c r="C16" s="220"/>
      <c r="D16" s="1356"/>
      <c r="E16" s="223"/>
      <c r="F16" s="223"/>
      <c r="G16" s="223"/>
      <c r="H16" s="223"/>
      <c r="I16" s="223"/>
      <c r="J16" s="223"/>
      <c r="K16" s="223"/>
      <c r="L16" s="223"/>
      <c r="M16" s="223"/>
      <c r="N16" s="223"/>
      <c r="O16" s="223"/>
      <c r="P16" s="223"/>
      <c r="Q16" s="223"/>
      <c r="R16" s="223"/>
      <c r="S16" s="221"/>
      <c r="T16" s="379">
        <f t="shared" si="0"/>
        <v>0</v>
      </c>
    </row>
    <row r="17" spans="1:20" ht="12" customHeight="1" x14ac:dyDescent="0.2">
      <c r="A17" s="19" t="str">
        <f>'t1'!A8</f>
        <v>SEGRETARIO C</v>
      </c>
      <c r="B17" s="132" t="str">
        <f>'t1'!B8</f>
        <v>0D0485</v>
      </c>
      <c r="C17" s="220"/>
      <c r="D17" s="223"/>
      <c r="E17" s="1356"/>
      <c r="F17" s="223"/>
      <c r="G17" s="223"/>
      <c r="H17" s="223"/>
      <c r="I17" s="223"/>
      <c r="J17" s="223"/>
      <c r="K17" s="223"/>
      <c r="L17" s="223"/>
      <c r="M17" s="223"/>
      <c r="N17" s="223"/>
      <c r="O17" s="223"/>
      <c r="P17" s="223"/>
      <c r="Q17" s="223"/>
      <c r="R17" s="223"/>
      <c r="S17" s="221"/>
      <c r="T17" s="379">
        <f t="shared" si="0"/>
        <v>0</v>
      </c>
    </row>
    <row r="18" spans="1:20" ht="12" customHeight="1" x14ac:dyDescent="0.2">
      <c r="A18" s="19" t="str">
        <f>'t1'!A9</f>
        <v>DIRETTORE  GENERALE</v>
      </c>
      <c r="B18" s="132" t="str">
        <f>'t1'!B9</f>
        <v>0D0097</v>
      </c>
      <c r="C18" s="220"/>
      <c r="D18" s="223"/>
      <c r="E18" s="223"/>
      <c r="F18" s="1356"/>
      <c r="G18" s="223"/>
      <c r="H18" s="223"/>
      <c r="I18" s="223"/>
      <c r="J18" s="223"/>
      <c r="K18" s="223"/>
      <c r="L18" s="223"/>
      <c r="M18" s="223"/>
      <c r="N18" s="223"/>
      <c r="O18" s="223"/>
      <c r="P18" s="223"/>
      <c r="Q18" s="223"/>
      <c r="R18" s="223"/>
      <c r="S18" s="221"/>
      <c r="T18" s="379">
        <f t="shared" si="0"/>
        <v>0</v>
      </c>
    </row>
    <row r="19" spans="1:20" ht="12" customHeight="1" x14ac:dyDescent="0.2">
      <c r="A19" s="19" t="str">
        <f>'t1'!A10</f>
        <v>ALTE SPECIALIZZ. FUORI D.O.</v>
      </c>
      <c r="B19" s="132" t="str">
        <f>'t1'!B10</f>
        <v>0D0095</v>
      </c>
      <c r="C19" s="220"/>
      <c r="D19" s="223"/>
      <c r="E19" s="223"/>
      <c r="F19" s="223"/>
      <c r="G19" s="1356"/>
      <c r="H19" s="223"/>
      <c r="I19" s="223"/>
      <c r="J19" s="223"/>
      <c r="K19" s="223"/>
      <c r="L19" s="223"/>
      <c r="M19" s="223"/>
      <c r="N19" s="223"/>
      <c r="O19" s="223"/>
      <c r="P19" s="223"/>
      <c r="Q19" s="223"/>
      <c r="R19" s="223"/>
      <c r="S19" s="221"/>
      <c r="T19" s="379">
        <f t="shared" si="0"/>
        <v>0</v>
      </c>
    </row>
    <row r="20" spans="1:20" ht="12" customHeight="1" x14ac:dyDescent="0.2">
      <c r="A20" s="19" t="str">
        <f>'t1'!A11</f>
        <v>DIRIGENTE A TEMPO DETERMINATO FUORI D.O.</v>
      </c>
      <c r="B20" s="132" t="str">
        <f>'t1'!B11</f>
        <v>0D0098</v>
      </c>
      <c r="C20" s="220"/>
      <c r="D20" s="223"/>
      <c r="E20" s="223"/>
      <c r="F20" s="223"/>
      <c r="G20" s="223"/>
      <c r="H20" s="1356"/>
      <c r="I20" s="223"/>
      <c r="J20" s="223"/>
      <c r="K20" s="223"/>
      <c r="L20" s="223"/>
      <c r="M20" s="223"/>
      <c r="N20" s="223"/>
      <c r="O20" s="223"/>
      <c r="P20" s="223"/>
      <c r="Q20" s="223"/>
      <c r="R20" s="223"/>
      <c r="S20" s="221"/>
      <c r="T20" s="379">
        <f t="shared" si="0"/>
        <v>0</v>
      </c>
    </row>
    <row r="21" spans="1:20" ht="12" customHeight="1" x14ac:dyDescent="0.2">
      <c r="A21" s="19" t="str">
        <f>'t1'!A12</f>
        <v>SEGRETARIO GENERALE CCIAA</v>
      </c>
      <c r="B21" s="132" t="str">
        <f>'t1'!B12</f>
        <v>0D0104</v>
      </c>
      <c r="C21" s="220"/>
      <c r="D21" s="223"/>
      <c r="E21" s="223"/>
      <c r="F21" s="223"/>
      <c r="G21" s="223"/>
      <c r="H21" s="223"/>
      <c r="I21" s="1356"/>
      <c r="J21" s="223"/>
      <c r="K21" s="223"/>
      <c r="L21" s="223"/>
      <c r="M21" s="223"/>
      <c r="N21" s="223"/>
      <c r="O21" s="223"/>
      <c r="P21" s="223"/>
      <c r="Q21" s="223"/>
      <c r="R21" s="223"/>
      <c r="S21" s="221"/>
      <c r="T21" s="379">
        <f t="shared" si="0"/>
        <v>0</v>
      </c>
    </row>
    <row r="22" spans="1:20" ht="12" customHeight="1" x14ac:dyDescent="0.2">
      <c r="A22" s="19" t="str">
        <f>'t1'!A13</f>
        <v>DIRIGENTE A TEMPO INDETERMINATO</v>
      </c>
      <c r="B22" s="132" t="str">
        <f>'t1'!B13</f>
        <v>0D0164</v>
      </c>
      <c r="C22" s="220"/>
      <c r="D22" s="223"/>
      <c r="E22" s="223"/>
      <c r="F22" s="223"/>
      <c r="G22" s="223"/>
      <c r="H22" s="223"/>
      <c r="I22" s="223"/>
      <c r="J22" s="1356"/>
      <c r="K22" s="223"/>
      <c r="L22" s="223"/>
      <c r="M22" s="223"/>
      <c r="N22" s="223"/>
      <c r="O22" s="223"/>
      <c r="P22" s="223"/>
      <c r="Q22" s="223"/>
      <c r="R22" s="223"/>
      <c r="S22" s="221"/>
      <c r="T22" s="379">
        <f t="shared" si="0"/>
        <v>0</v>
      </c>
    </row>
    <row r="23" spans="1:20" ht="12" customHeight="1" x14ac:dyDescent="0.2">
      <c r="A23" s="19" t="str">
        <f>'t1'!A14</f>
        <v>DIRIGENTE A TEMPO DETERMINATO IN D.O.</v>
      </c>
      <c r="B23" s="132" t="str">
        <f>'t1'!B14</f>
        <v>0D0165</v>
      </c>
      <c r="C23" s="224"/>
      <c r="D23" s="223"/>
      <c r="E23" s="223"/>
      <c r="F23" s="223"/>
      <c r="G23" s="223"/>
      <c r="H23" s="223"/>
      <c r="I23" s="223"/>
      <c r="J23" s="223"/>
      <c r="K23" s="1356"/>
      <c r="L23" s="223"/>
      <c r="M23" s="223"/>
      <c r="N23" s="223"/>
      <c r="O23" s="223"/>
      <c r="P23" s="223"/>
      <c r="Q23" s="223"/>
      <c r="R23" s="223"/>
      <c r="S23" s="223"/>
      <c r="T23" s="379">
        <f t="shared" si="0"/>
        <v>0</v>
      </c>
    </row>
    <row r="24" spans="1:20" ht="12" customHeight="1" x14ac:dyDescent="0.2">
      <c r="A24" s="19" t="str">
        <f>'t1'!A15</f>
        <v xml:space="preserve">ALTE SPECIALIZZ. IN D.O. </v>
      </c>
      <c r="B24" s="132" t="str">
        <f>'t1'!B15</f>
        <v>0D0I95</v>
      </c>
      <c r="C24" s="224"/>
      <c r="D24" s="223"/>
      <c r="E24" s="223"/>
      <c r="F24" s="223"/>
      <c r="G24" s="223"/>
      <c r="H24" s="223"/>
      <c r="I24" s="223"/>
      <c r="J24" s="223"/>
      <c r="K24" s="223"/>
      <c r="L24" s="1356"/>
      <c r="M24" s="223"/>
      <c r="N24" s="223"/>
      <c r="O24" s="223"/>
      <c r="P24" s="223"/>
      <c r="Q24" s="223"/>
      <c r="R24" s="223"/>
      <c r="S24" s="223"/>
      <c r="T24" s="379">
        <f t="shared" si="0"/>
        <v>0</v>
      </c>
    </row>
    <row r="25" spans="1:20" ht="12" customHeight="1" x14ac:dyDescent="0.2">
      <c r="A25" s="19" t="str">
        <f>'t1'!A16</f>
        <v>RESPONSABILE DEI SERVIZI O DEGLI UFFICI IN D.O</v>
      </c>
      <c r="B25" s="132" t="str">
        <f>'t1'!B16</f>
        <v>0D0I96</v>
      </c>
      <c r="C25" s="224"/>
      <c r="D25" s="223"/>
      <c r="E25" s="223"/>
      <c r="F25" s="223"/>
      <c r="G25" s="223"/>
      <c r="H25" s="223"/>
      <c r="I25" s="223"/>
      <c r="J25" s="223"/>
      <c r="K25" s="223"/>
      <c r="L25" s="223"/>
      <c r="M25" s="1356"/>
      <c r="N25" s="223"/>
      <c r="O25" s="223"/>
      <c r="P25" s="223"/>
      <c r="Q25" s="223"/>
      <c r="R25" s="223"/>
      <c r="S25" s="223"/>
      <c r="T25" s="379">
        <f t="shared" si="0"/>
        <v>0</v>
      </c>
    </row>
    <row r="26" spans="1:20" ht="12" customHeight="1" x14ac:dyDescent="0.2">
      <c r="A26" s="19" t="str">
        <f>'t1'!A17</f>
        <v>FUNZIONARI ED ELEVATA QUALIFICAZIONE</v>
      </c>
      <c r="B26" s="132" t="str">
        <f>'t1'!B17</f>
        <v>0FZEQF</v>
      </c>
      <c r="C26" s="224"/>
      <c r="D26" s="223"/>
      <c r="E26" s="223"/>
      <c r="F26" s="223"/>
      <c r="G26" s="223"/>
      <c r="H26" s="223"/>
      <c r="I26" s="223"/>
      <c r="J26" s="223"/>
      <c r="K26" s="223"/>
      <c r="L26" s="223"/>
      <c r="M26" s="223"/>
      <c r="N26" s="1356"/>
      <c r="O26" s="223"/>
      <c r="P26" s="223"/>
      <c r="Q26" s="223"/>
      <c r="R26" s="223"/>
      <c r="S26" s="221"/>
      <c r="T26" s="379">
        <f t="shared" si="0"/>
        <v>0</v>
      </c>
    </row>
    <row r="27" spans="1:20" ht="12" customHeight="1" x14ac:dyDescent="0.2">
      <c r="A27" s="19" t="str">
        <f>'t1'!A18</f>
        <v>ISTRUTTORI</v>
      </c>
      <c r="B27" s="132" t="str">
        <f>'t1'!B18</f>
        <v>0IR000</v>
      </c>
      <c r="C27" s="224"/>
      <c r="D27" s="223"/>
      <c r="E27" s="223"/>
      <c r="F27" s="223"/>
      <c r="G27" s="223"/>
      <c r="H27" s="223"/>
      <c r="I27" s="223"/>
      <c r="J27" s="223"/>
      <c r="K27" s="223"/>
      <c r="L27" s="223"/>
      <c r="M27" s="223"/>
      <c r="N27" s="223"/>
      <c r="O27" s="1356"/>
      <c r="P27" s="223"/>
      <c r="Q27" s="223"/>
      <c r="R27" s="223"/>
      <c r="S27" s="223"/>
      <c r="T27" s="379">
        <f t="shared" si="0"/>
        <v>0</v>
      </c>
    </row>
    <row r="28" spans="1:20" ht="12" customHeight="1" x14ac:dyDescent="0.2">
      <c r="A28" s="19" t="str">
        <f>'t1'!A19</f>
        <v>OPERATORI ESPERTI</v>
      </c>
      <c r="B28" s="132" t="str">
        <f>'t1'!B19</f>
        <v>0OEESP</v>
      </c>
      <c r="C28" s="224"/>
      <c r="D28" s="223"/>
      <c r="E28" s="223"/>
      <c r="F28" s="223"/>
      <c r="G28" s="223"/>
      <c r="H28" s="223"/>
      <c r="I28" s="223"/>
      <c r="J28" s="223"/>
      <c r="K28" s="223"/>
      <c r="L28" s="223"/>
      <c r="M28" s="223"/>
      <c r="N28" s="223"/>
      <c r="O28" s="223"/>
      <c r="P28" s="1356"/>
      <c r="Q28" s="223"/>
      <c r="R28" s="223"/>
      <c r="S28" s="223"/>
      <c r="T28" s="379">
        <f t="shared" si="0"/>
        <v>0</v>
      </c>
    </row>
    <row r="29" spans="1:20" ht="12" customHeight="1" x14ac:dyDescent="0.2">
      <c r="A29" s="19" t="str">
        <f>'t1'!A20</f>
        <v>OPERATORI</v>
      </c>
      <c r="B29" s="132" t="str">
        <f>'t1'!B20</f>
        <v>0OP000</v>
      </c>
      <c r="C29" s="224"/>
      <c r="D29" s="223"/>
      <c r="E29" s="223"/>
      <c r="F29" s="223"/>
      <c r="G29" s="223"/>
      <c r="H29" s="223"/>
      <c r="I29" s="223"/>
      <c r="J29" s="223"/>
      <c r="K29" s="223"/>
      <c r="L29" s="223"/>
      <c r="M29" s="223"/>
      <c r="N29" s="223"/>
      <c r="O29" s="223"/>
      <c r="P29" s="223"/>
      <c r="Q29" s="1356"/>
      <c r="R29" s="223"/>
      <c r="S29" s="223"/>
      <c r="T29" s="379">
        <f t="shared" si="0"/>
        <v>0</v>
      </c>
    </row>
    <row r="30" spans="1:20" ht="12" customHeight="1" x14ac:dyDescent="0.2">
      <c r="A30" s="19" t="str">
        <f>'t1'!A21</f>
        <v>CONTRATTISTI</v>
      </c>
      <c r="B30" s="132" t="str">
        <f>'t1'!B21</f>
        <v>000061</v>
      </c>
      <c r="C30" s="225"/>
      <c r="D30" s="223"/>
      <c r="E30" s="223"/>
      <c r="F30" s="223"/>
      <c r="G30" s="223"/>
      <c r="H30" s="223"/>
      <c r="I30" s="223"/>
      <c r="J30" s="223"/>
      <c r="K30" s="223"/>
      <c r="L30" s="223"/>
      <c r="M30" s="223"/>
      <c r="N30" s="223"/>
      <c r="O30" s="223"/>
      <c r="P30" s="223"/>
      <c r="Q30" s="223"/>
      <c r="R30" s="1356"/>
      <c r="S30" s="1357"/>
      <c r="T30" s="379">
        <f t="shared" si="0"/>
        <v>0</v>
      </c>
    </row>
    <row r="31" spans="1:20" ht="12" customHeight="1" thickBot="1" x14ac:dyDescent="0.25">
      <c r="A31" s="19" t="str">
        <f>'t1'!A22</f>
        <v>COLLABORATORE A T.D. ART. 90 TUEL</v>
      </c>
      <c r="B31" s="132" t="str">
        <f>'t1'!B22</f>
        <v>000096</v>
      </c>
      <c r="C31" s="225"/>
      <c r="D31" s="226"/>
      <c r="E31" s="226"/>
      <c r="F31" s="226"/>
      <c r="G31" s="226"/>
      <c r="H31" s="226"/>
      <c r="I31" s="226"/>
      <c r="J31" s="226"/>
      <c r="K31" s="226"/>
      <c r="L31" s="226"/>
      <c r="M31" s="226"/>
      <c r="N31" s="226"/>
      <c r="O31" s="226"/>
      <c r="P31" s="226"/>
      <c r="Q31" s="226"/>
      <c r="R31" s="226"/>
      <c r="S31" s="1355"/>
      <c r="T31" s="379">
        <f t="shared" si="0"/>
        <v>0</v>
      </c>
    </row>
    <row r="32" spans="1:20" s="92" customFormat="1" ht="17.25" customHeight="1" thickTop="1" thickBot="1" x14ac:dyDescent="0.25">
      <c r="A32" s="196" t="s">
        <v>174</v>
      </c>
      <c r="B32" s="197"/>
      <c r="C32" s="381">
        <f t="shared" ref="C32:T32" si="1">SUM(C15:C31)</f>
        <v>0</v>
      </c>
      <c r="D32" s="382">
        <f t="shared" si="1"/>
        <v>0</v>
      </c>
      <c r="E32" s="382">
        <f t="shared" si="1"/>
        <v>0</v>
      </c>
      <c r="F32" s="382">
        <f t="shared" si="1"/>
        <v>0</v>
      </c>
      <c r="G32" s="382">
        <f t="shared" si="1"/>
        <v>0</v>
      </c>
      <c r="H32" s="382">
        <f t="shared" si="1"/>
        <v>0</v>
      </c>
      <c r="I32" s="382">
        <f t="shared" si="1"/>
        <v>0</v>
      </c>
      <c r="J32" s="382">
        <f t="shared" si="1"/>
        <v>0</v>
      </c>
      <c r="K32" s="382">
        <f t="shared" si="1"/>
        <v>0</v>
      </c>
      <c r="L32" s="382">
        <f t="shared" si="1"/>
        <v>0</v>
      </c>
      <c r="M32" s="382">
        <f t="shared" si="1"/>
        <v>0</v>
      </c>
      <c r="N32" s="382">
        <f t="shared" si="1"/>
        <v>0</v>
      </c>
      <c r="O32" s="382">
        <f t="shared" si="1"/>
        <v>0</v>
      </c>
      <c r="P32" s="382">
        <f t="shared" si="1"/>
        <v>0</v>
      </c>
      <c r="Q32" s="382">
        <f t="shared" si="1"/>
        <v>0</v>
      </c>
      <c r="R32" s="382">
        <f>SUM(R15:R31)</f>
        <v>0</v>
      </c>
      <c r="S32" s="382">
        <f t="shared" si="1"/>
        <v>0</v>
      </c>
      <c r="T32" s="380">
        <f t="shared" si="1"/>
        <v>0</v>
      </c>
    </row>
    <row r="33" spans="1:22" ht="17.25" customHeight="1" x14ac:dyDescent="0.2">
      <c r="A33" s="20"/>
    </row>
    <row r="34" spans="1:22" x14ac:dyDescent="0.2">
      <c r="A34" s="20"/>
    </row>
    <row r="43" spans="1:22" x14ac:dyDescent="0.2">
      <c r="V43" s="140"/>
    </row>
  </sheetData>
  <sheetProtection algorithmName="SHA-512" hashValue="bkV4OIgFLLzBo1YOjhSZkLeSsbuxR1/x8a8LGNSZsoEF2PmRQc/9B8OmZVvtVxb1KGubYwC7noqP6QN67zPUgw==" saltValue="ZcVS3gdDWhwMFVDKyGOvCA==" spinCount="100000" sheet="1" formatColumns="0" selectLockedCells="1"/>
  <mergeCells count="8">
    <mergeCell ref="C13:S13"/>
    <mergeCell ref="C12:S12"/>
    <mergeCell ref="R2:T2"/>
    <mergeCell ref="A1:S1"/>
    <mergeCell ref="D6:E6"/>
    <mergeCell ref="D7:E7"/>
    <mergeCell ref="D8:E8"/>
    <mergeCell ref="D9:E9"/>
  </mergeCells>
  <phoneticPr fontId="30" type="noConversion"/>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2">
    <pageSetUpPr fitToPage="1"/>
  </sheetPr>
  <dimension ref="A1:AA27"/>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C7" sqref="C7"/>
    </sheetView>
  </sheetViews>
  <sheetFormatPr defaultColWidth="10.7109375" defaultRowHeight="10.199999999999999" x14ac:dyDescent="0.2"/>
  <cols>
    <col min="1" max="1" width="43.140625" style="79" customWidth="1"/>
    <col min="2" max="2" width="10.7109375" style="88" customWidth="1"/>
    <col min="3" max="14" width="11.140625" style="79" customWidth="1"/>
    <col min="15" max="20" width="9.28515625" style="79" customWidth="1"/>
    <col min="21" max="22" width="11.140625" style="79" customWidth="1"/>
    <col min="23" max="23" width="6.7109375" style="79" hidden="1" customWidth="1"/>
    <col min="24" max="27" width="10.7109375" style="79" customWidth="1"/>
    <col min="28" max="16384" width="10.7109375" style="79"/>
  </cols>
  <sheetData>
    <row r="1" spans="1:27"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c r="V1" s="281"/>
    </row>
    <row r="2" spans="1:27" s="3" customFormat="1" ht="30" customHeight="1" thickBot="1" x14ac:dyDescent="0.25">
      <c r="A2" s="280"/>
      <c r="B2" s="2"/>
      <c r="I2" s="4"/>
      <c r="N2" s="1721"/>
      <c r="O2" s="1721"/>
      <c r="P2" s="1721"/>
      <c r="Q2" s="1721"/>
      <c r="R2" s="1721"/>
      <c r="S2" s="1721"/>
      <c r="T2" s="1721"/>
      <c r="U2" s="1721"/>
      <c r="V2" s="1721"/>
    </row>
    <row r="3" spans="1:27" ht="15" customHeight="1" thickBot="1" x14ac:dyDescent="0.25">
      <c r="A3" s="80"/>
      <c r="B3" s="81"/>
      <c r="C3" s="272" t="s">
        <v>246</v>
      </c>
      <c r="D3" s="82"/>
      <c r="E3" s="82"/>
      <c r="F3" s="82"/>
      <c r="G3" s="82"/>
      <c r="H3" s="82"/>
      <c r="I3" s="82"/>
      <c r="J3" s="82"/>
      <c r="K3" s="82"/>
      <c r="L3" s="82"/>
      <c r="M3" s="82"/>
      <c r="N3" s="82"/>
      <c r="O3" s="82"/>
      <c r="P3" s="82"/>
      <c r="Q3" s="82"/>
      <c r="R3" s="82"/>
      <c r="S3" s="82"/>
      <c r="T3" s="82"/>
      <c r="U3" s="82"/>
      <c r="V3" s="83"/>
      <c r="X3"/>
      <c r="Y3"/>
      <c r="Z3"/>
      <c r="AA3"/>
    </row>
    <row r="4" spans="1:27" ht="30" customHeight="1" thickTop="1" x14ac:dyDescent="0.2">
      <c r="A4" s="250" t="s">
        <v>136</v>
      </c>
      <c r="B4" s="84" t="s">
        <v>71</v>
      </c>
      <c r="C4" s="1735" t="s">
        <v>389</v>
      </c>
      <c r="D4" s="1736"/>
      <c r="E4" s="1735" t="s">
        <v>976</v>
      </c>
      <c r="F4" s="1736"/>
      <c r="G4" s="1735" t="s">
        <v>390</v>
      </c>
      <c r="H4" s="1736"/>
      <c r="I4" s="1735" t="s">
        <v>61</v>
      </c>
      <c r="J4" s="1736"/>
      <c r="K4" s="1735" t="s">
        <v>62</v>
      </c>
      <c r="L4" s="1736"/>
      <c r="M4" s="1735" t="s">
        <v>628</v>
      </c>
      <c r="N4" s="1736"/>
      <c r="O4" s="1735" t="s">
        <v>855</v>
      </c>
      <c r="P4" s="1736"/>
      <c r="Q4" s="1735" t="s">
        <v>1110</v>
      </c>
      <c r="R4" s="1736"/>
      <c r="S4" s="1735" t="s">
        <v>99</v>
      </c>
      <c r="T4" s="1736"/>
      <c r="U4" s="1735" t="s">
        <v>74</v>
      </c>
      <c r="V4" s="1740"/>
      <c r="X4"/>
      <c r="Y4"/>
      <c r="Z4"/>
      <c r="AA4"/>
    </row>
    <row r="5" spans="1:27" x14ac:dyDescent="0.2">
      <c r="A5" s="725" t="s">
        <v>606</v>
      </c>
      <c r="B5" s="84"/>
      <c r="C5" s="1737" t="s">
        <v>394</v>
      </c>
      <c r="D5" s="1738"/>
      <c r="E5" s="1737" t="s">
        <v>395</v>
      </c>
      <c r="F5" s="1738"/>
      <c r="G5" s="1737" t="s">
        <v>396</v>
      </c>
      <c r="H5" s="1738"/>
      <c r="I5" s="1737" t="s">
        <v>397</v>
      </c>
      <c r="J5" s="1738"/>
      <c r="K5" s="1737" t="s">
        <v>398</v>
      </c>
      <c r="L5" s="1738"/>
      <c r="M5" s="1737" t="s">
        <v>588</v>
      </c>
      <c r="N5" s="1738"/>
      <c r="O5" s="1737" t="s">
        <v>452</v>
      </c>
      <c r="P5" s="1738"/>
      <c r="Q5" s="1737" t="s">
        <v>1171</v>
      </c>
      <c r="R5" s="1738"/>
      <c r="S5" s="1737" t="s">
        <v>399</v>
      </c>
      <c r="T5" s="1738"/>
      <c r="U5" s="1737"/>
      <c r="V5" s="1739"/>
      <c r="X5"/>
      <c r="Y5"/>
      <c r="Z5"/>
      <c r="AA5"/>
    </row>
    <row r="6" spans="1:27" ht="10.8" thickBot="1" x14ac:dyDescent="0.25">
      <c r="A6" s="724"/>
      <c r="B6" s="85"/>
      <c r="C6" s="555" t="s">
        <v>72</v>
      </c>
      <c r="D6" s="556" t="s">
        <v>73</v>
      </c>
      <c r="E6" s="555" t="s">
        <v>72</v>
      </c>
      <c r="F6" s="556" t="s">
        <v>73</v>
      </c>
      <c r="G6" s="555" t="s">
        <v>72</v>
      </c>
      <c r="H6" s="556" t="s">
        <v>73</v>
      </c>
      <c r="I6" s="555" t="s">
        <v>72</v>
      </c>
      <c r="J6" s="556" t="s">
        <v>73</v>
      </c>
      <c r="K6" s="555" t="s">
        <v>72</v>
      </c>
      <c r="L6" s="556" t="s">
        <v>73</v>
      </c>
      <c r="M6" s="555" t="s">
        <v>72</v>
      </c>
      <c r="N6" s="556" t="s">
        <v>73</v>
      </c>
      <c r="O6" s="555" t="s">
        <v>72</v>
      </c>
      <c r="P6" s="556" t="s">
        <v>73</v>
      </c>
      <c r="Q6" s="555" t="s">
        <v>72</v>
      </c>
      <c r="R6" s="556" t="s">
        <v>73</v>
      </c>
      <c r="S6" s="555" t="s">
        <v>72</v>
      </c>
      <c r="T6" s="556" t="s">
        <v>73</v>
      </c>
      <c r="U6" s="555" t="s">
        <v>72</v>
      </c>
      <c r="V6" s="557" t="s">
        <v>73</v>
      </c>
      <c r="X6"/>
      <c r="Y6"/>
      <c r="Z6"/>
      <c r="AA6"/>
    </row>
    <row r="7" spans="1:27" ht="12.75" customHeight="1" thickTop="1" x14ac:dyDescent="0.2">
      <c r="A7" s="133" t="str">
        <f>'t1'!A6</f>
        <v>SEGRETARIO A</v>
      </c>
      <c r="B7" s="199" t="str">
        <f>'t1'!B6</f>
        <v>0D0102</v>
      </c>
      <c r="C7" s="202"/>
      <c r="D7" s="206"/>
      <c r="E7" s="202"/>
      <c r="F7" s="206"/>
      <c r="G7" s="202"/>
      <c r="H7" s="206"/>
      <c r="I7" s="202"/>
      <c r="J7" s="206"/>
      <c r="K7" s="455"/>
      <c r="L7" s="201"/>
      <c r="M7" s="202"/>
      <c r="N7" s="206"/>
      <c r="O7" s="207"/>
      <c r="P7" s="206"/>
      <c r="Q7" s="207"/>
      <c r="R7" s="206"/>
      <c r="S7" s="207"/>
      <c r="T7" s="206"/>
      <c r="U7" s="383">
        <f>SUM(C7,E7,G7,I7,K7,M7,O7,Q7,S7)</f>
        <v>0</v>
      </c>
      <c r="V7" s="384">
        <f>SUM(D7,F7,H7,J7,L7,N7,P7,R7,T7)</f>
        <v>0</v>
      </c>
      <c r="W7" s="715">
        <f>'t1'!M6</f>
        <v>0</v>
      </c>
      <c r="X7"/>
      <c r="Y7"/>
      <c r="Z7"/>
      <c r="AA7"/>
    </row>
    <row r="8" spans="1:27" ht="12.75" customHeight="1" x14ac:dyDescent="0.2">
      <c r="A8" s="133" t="str">
        <f>'t1'!A7</f>
        <v>SEGRETARIO B</v>
      </c>
      <c r="B8" s="199" t="str">
        <f>'t1'!B7</f>
        <v>0D0103</v>
      </c>
      <c r="C8" s="202"/>
      <c r="D8" s="206"/>
      <c r="E8" s="202"/>
      <c r="F8" s="206"/>
      <c r="G8" s="202"/>
      <c r="H8" s="206"/>
      <c r="I8" s="202"/>
      <c r="J8" s="206"/>
      <c r="K8" s="455"/>
      <c r="L8" s="201"/>
      <c r="M8" s="202"/>
      <c r="N8" s="206"/>
      <c r="O8" s="207"/>
      <c r="P8" s="206"/>
      <c r="Q8" s="207"/>
      <c r="R8" s="206"/>
      <c r="S8" s="207"/>
      <c r="T8" s="206"/>
      <c r="U8" s="383">
        <f t="shared" ref="U8:U23" si="0">SUM(C8,E8,G8,I8,K8,M8,O8,Q8,S8)</f>
        <v>0</v>
      </c>
      <c r="V8" s="384">
        <f t="shared" ref="V8:V23" si="1">SUM(D8,F8,H8,J8,L8,N8,P8,R8,T8)</f>
        <v>0</v>
      </c>
      <c r="W8" s="715">
        <f>'t1'!M7</f>
        <v>0</v>
      </c>
      <c r="X8"/>
      <c r="Y8"/>
      <c r="Z8"/>
      <c r="AA8"/>
    </row>
    <row r="9" spans="1:27" ht="12.75" customHeight="1" x14ac:dyDescent="0.2">
      <c r="A9" s="133" t="str">
        <f>'t1'!A8</f>
        <v>SEGRETARIO C</v>
      </c>
      <c r="B9" s="199" t="str">
        <f>'t1'!B8</f>
        <v>0D0485</v>
      </c>
      <c r="C9" s="202"/>
      <c r="D9" s="206"/>
      <c r="E9" s="202"/>
      <c r="F9" s="206"/>
      <c r="G9" s="202"/>
      <c r="H9" s="206"/>
      <c r="I9" s="202"/>
      <c r="J9" s="206"/>
      <c r="K9" s="455"/>
      <c r="L9" s="201"/>
      <c r="M9" s="202"/>
      <c r="N9" s="206"/>
      <c r="O9" s="207"/>
      <c r="P9" s="206"/>
      <c r="Q9" s="207"/>
      <c r="R9" s="206"/>
      <c r="S9" s="207"/>
      <c r="T9" s="206"/>
      <c r="U9" s="383">
        <f t="shared" si="0"/>
        <v>0</v>
      </c>
      <c r="V9" s="384">
        <f t="shared" si="1"/>
        <v>0</v>
      </c>
      <c r="W9" s="715">
        <f>'t1'!M8</f>
        <v>0</v>
      </c>
      <c r="X9"/>
      <c r="Y9"/>
      <c r="Z9"/>
      <c r="AA9"/>
    </row>
    <row r="10" spans="1:27" ht="12.75" customHeight="1" x14ac:dyDescent="0.2">
      <c r="A10" s="133" t="str">
        <f>'t1'!A9</f>
        <v>DIRETTORE  GENERALE</v>
      </c>
      <c r="B10" s="199" t="str">
        <f>'t1'!B9</f>
        <v>0D0097</v>
      </c>
      <c r="C10" s="202"/>
      <c r="D10" s="206"/>
      <c r="E10" s="202"/>
      <c r="F10" s="206"/>
      <c r="G10" s="202"/>
      <c r="H10" s="206"/>
      <c r="I10" s="202"/>
      <c r="J10" s="206"/>
      <c r="K10" s="455"/>
      <c r="L10" s="201"/>
      <c r="M10" s="202"/>
      <c r="N10" s="206"/>
      <c r="O10" s="207"/>
      <c r="P10" s="206"/>
      <c r="Q10" s="207"/>
      <c r="R10" s="206"/>
      <c r="S10" s="207"/>
      <c r="T10" s="206"/>
      <c r="U10" s="383">
        <f t="shared" ref="U10:V14" si="2">SUM(C10,E10,G10,I10,K10,M10,O10,Q10,S10)</f>
        <v>0</v>
      </c>
      <c r="V10" s="384">
        <f t="shared" si="2"/>
        <v>0</v>
      </c>
      <c r="W10" s="715">
        <f>'t1'!M9</f>
        <v>0</v>
      </c>
      <c r="X10"/>
      <c r="Y10"/>
      <c r="Z10"/>
      <c r="AA10"/>
    </row>
    <row r="11" spans="1:27" ht="12.75" customHeight="1" x14ac:dyDescent="0.2">
      <c r="A11" s="133" t="str">
        <f>'t1'!A10</f>
        <v>ALTE SPECIALIZZ. FUORI D.O.</v>
      </c>
      <c r="B11" s="199" t="str">
        <f>'t1'!B10</f>
        <v>0D0095</v>
      </c>
      <c r="C11" s="202"/>
      <c r="D11" s="206"/>
      <c r="E11" s="202"/>
      <c r="F11" s="206"/>
      <c r="G11" s="202"/>
      <c r="H11" s="206"/>
      <c r="I11" s="202"/>
      <c r="J11" s="206"/>
      <c r="K11" s="455"/>
      <c r="L11" s="201"/>
      <c r="M11" s="202"/>
      <c r="N11" s="206"/>
      <c r="O11" s="207"/>
      <c r="P11" s="206"/>
      <c r="Q11" s="207"/>
      <c r="R11" s="206"/>
      <c r="S11" s="207"/>
      <c r="T11" s="206"/>
      <c r="U11" s="383">
        <f t="shared" si="2"/>
        <v>0</v>
      </c>
      <c r="V11" s="384">
        <f t="shared" si="2"/>
        <v>0</v>
      </c>
      <c r="W11" s="715">
        <f>'t1'!M10</f>
        <v>0</v>
      </c>
      <c r="X11"/>
      <c r="Y11"/>
      <c r="Z11"/>
      <c r="AA11"/>
    </row>
    <row r="12" spans="1:27" ht="12.75" customHeight="1" x14ac:dyDescent="0.2">
      <c r="A12" s="133" t="str">
        <f>'t1'!A11</f>
        <v>DIRIGENTE A TEMPO DETERMINATO FUORI D.O.</v>
      </c>
      <c r="B12" s="199" t="str">
        <f>'t1'!B11</f>
        <v>0D0098</v>
      </c>
      <c r="C12" s="202"/>
      <c r="D12" s="206"/>
      <c r="E12" s="202"/>
      <c r="F12" s="206"/>
      <c r="G12" s="202"/>
      <c r="H12" s="206"/>
      <c r="I12" s="202"/>
      <c r="J12" s="206"/>
      <c r="K12" s="455"/>
      <c r="L12" s="201"/>
      <c r="M12" s="202"/>
      <c r="N12" s="206"/>
      <c r="O12" s="207"/>
      <c r="P12" s="206"/>
      <c r="Q12" s="207"/>
      <c r="R12" s="206"/>
      <c r="S12" s="207"/>
      <c r="T12" s="206"/>
      <c r="U12" s="383">
        <f t="shared" si="2"/>
        <v>0</v>
      </c>
      <c r="V12" s="384">
        <f t="shared" si="2"/>
        <v>0</v>
      </c>
      <c r="W12" s="715">
        <f>'t1'!M11</f>
        <v>0</v>
      </c>
      <c r="X12"/>
      <c r="Y12"/>
      <c r="Z12"/>
      <c r="AA12"/>
    </row>
    <row r="13" spans="1:27" ht="12.75" customHeight="1" x14ac:dyDescent="0.2">
      <c r="A13" s="133" t="str">
        <f>'t1'!A12</f>
        <v>SEGRETARIO GENERALE CCIAA</v>
      </c>
      <c r="B13" s="199" t="str">
        <f>'t1'!B12</f>
        <v>0D0104</v>
      </c>
      <c r="C13" s="202"/>
      <c r="D13" s="206"/>
      <c r="E13" s="202"/>
      <c r="F13" s="206"/>
      <c r="G13" s="202"/>
      <c r="H13" s="206"/>
      <c r="I13" s="202"/>
      <c r="J13" s="206"/>
      <c r="K13" s="455"/>
      <c r="L13" s="201"/>
      <c r="M13" s="202"/>
      <c r="N13" s="206"/>
      <c r="O13" s="207"/>
      <c r="P13" s="206"/>
      <c r="Q13" s="207"/>
      <c r="R13" s="206"/>
      <c r="S13" s="207"/>
      <c r="T13" s="206"/>
      <c r="U13" s="383">
        <f t="shared" si="2"/>
        <v>0</v>
      </c>
      <c r="V13" s="384">
        <f t="shared" si="2"/>
        <v>0</v>
      </c>
      <c r="W13" s="715">
        <f>'t1'!M12</f>
        <v>0</v>
      </c>
      <c r="X13"/>
      <c r="Y13"/>
      <c r="Z13"/>
      <c r="AA13"/>
    </row>
    <row r="14" spans="1:27" ht="12.75" customHeight="1" x14ac:dyDescent="0.2">
      <c r="A14" s="133" t="str">
        <f>'t1'!A13</f>
        <v>DIRIGENTE A TEMPO INDETERMINATO</v>
      </c>
      <c r="B14" s="199" t="str">
        <f>'t1'!B13</f>
        <v>0D0164</v>
      </c>
      <c r="C14" s="202"/>
      <c r="D14" s="206"/>
      <c r="E14" s="202"/>
      <c r="F14" s="206"/>
      <c r="G14" s="202"/>
      <c r="H14" s="206"/>
      <c r="I14" s="202"/>
      <c r="J14" s="206"/>
      <c r="K14" s="455"/>
      <c r="L14" s="201"/>
      <c r="M14" s="202"/>
      <c r="N14" s="206"/>
      <c r="O14" s="207"/>
      <c r="P14" s="206"/>
      <c r="Q14" s="207"/>
      <c r="R14" s="206"/>
      <c r="S14" s="207"/>
      <c r="T14" s="206"/>
      <c r="U14" s="383">
        <f t="shared" si="2"/>
        <v>0</v>
      </c>
      <c r="V14" s="384">
        <f t="shared" si="2"/>
        <v>0</v>
      </c>
      <c r="W14" s="715">
        <f>'t1'!M13</f>
        <v>0</v>
      </c>
      <c r="X14"/>
      <c r="Y14"/>
      <c r="Z14"/>
      <c r="AA14"/>
    </row>
    <row r="15" spans="1:27" ht="12.75" customHeight="1" x14ac:dyDescent="0.2">
      <c r="A15" s="133" t="str">
        <f>'t1'!A14</f>
        <v>DIRIGENTE A TEMPO DETERMINATO IN D.O.</v>
      </c>
      <c r="B15" s="199" t="str">
        <f>'t1'!B14</f>
        <v>0D0165</v>
      </c>
      <c r="C15" s="202"/>
      <c r="D15" s="206"/>
      <c r="E15" s="202"/>
      <c r="F15" s="206"/>
      <c r="G15" s="202"/>
      <c r="H15" s="206"/>
      <c r="I15" s="202"/>
      <c r="J15" s="206"/>
      <c r="K15" s="455"/>
      <c r="L15" s="201"/>
      <c r="M15" s="202"/>
      <c r="N15" s="206"/>
      <c r="O15" s="207"/>
      <c r="P15" s="206"/>
      <c r="Q15" s="207"/>
      <c r="R15" s="206"/>
      <c r="S15" s="207"/>
      <c r="T15" s="206"/>
      <c r="U15" s="383">
        <f t="shared" si="0"/>
        <v>0</v>
      </c>
      <c r="V15" s="384">
        <f t="shared" si="1"/>
        <v>0</v>
      </c>
      <c r="W15" s="715">
        <f>'t1'!M14</f>
        <v>0</v>
      </c>
      <c r="X15"/>
      <c r="Y15"/>
      <c r="Z15"/>
      <c r="AA15"/>
    </row>
    <row r="16" spans="1:27" ht="12.75" customHeight="1" x14ac:dyDescent="0.2">
      <c r="A16" s="133" t="str">
        <f>'t1'!A15</f>
        <v xml:space="preserve">ALTE SPECIALIZZ. IN D.O. </v>
      </c>
      <c r="B16" s="199" t="str">
        <f>'t1'!B15</f>
        <v>0D0I95</v>
      </c>
      <c r="C16" s="202"/>
      <c r="D16" s="206"/>
      <c r="E16" s="202"/>
      <c r="F16" s="206"/>
      <c r="G16" s="202"/>
      <c r="H16" s="206"/>
      <c r="I16" s="202"/>
      <c r="J16" s="206"/>
      <c r="K16" s="455"/>
      <c r="L16" s="201"/>
      <c r="M16" s="202"/>
      <c r="N16" s="206"/>
      <c r="O16" s="207"/>
      <c r="P16" s="206"/>
      <c r="Q16" s="207"/>
      <c r="R16" s="206"/>
      <c r="S16" s="207"/>
      <c r="T16" s="206"/>
      <c r="U16" s="383">
        <f t="shared" si="0"/>
        <v>0</v>
      </c>
      <c r="V16" s="384">
        <f t="shared" si="1"/>
        <v>0</v>
      </c>
      <c r="W16" s="715">
        <f>'t1'!M15</f>
        <v>0</v>
      </c>
      <c r="X16"/>
      <c r="Y16"/>
      <c r="Z16"/>
      <c r="AA16"/>
    </row>
    <row r="17" spans="1:27" ht="12.75" customHeight="1" x14ac:dyDescent="0.2">
      <c r="A17" s="133" t="str">
        <f>'t1'!A16</f>
        <v>RESPONSABILE DEI SERVIZI O DEGLI UFFICI IN D.O</v>
      </c>
      <c r="B17" s="199" t="str">
        <f>'t1'!B16</f>
        <v>0D0I96</v>
      </c>
      <c r="C17" s="202"/>
      <c r="D17" s="206"/>
      <c r="E17" s="202"/>
      <c r="F17" s="206"/>
      <c r="G17" s="202"/>
      <c r="H17" s="206"/>
      <c r="I17" s="202"/>
      <c r="J17" s="206"/>
      <c r="K17" s="455"/>
      <c r="L17" s="201"/>
      <c r="M17" s="202"/>
      <c r="N17" s="206"/>
      <c r="O17" s="207"/>
      <c r="P17" s="206"/>
      <c r="Q17" s="207"/>
      <c r="R17" s="206"/>
      <c r="S17" s="207"/>
      <c r="T17" s="206"/>
      <c r="U17" s="383">
        <f>SUM(C17,E17,G17,I17,K17,M17,O17,Q17,S17)</f>
        <v>0</v>
      </c>
      <c r="V17" s="384">
        <f>SUM(D17,F17,H17,J17,L17,N17,P17,R17,T17)</f>
        <v>0</v>
      </c>
      <c r="W17" s="715">
        <f>'t1'!M16</f>
        <v>0</v>
      </c>
      <c r="X17"/>
      <c r="Y17"/>
      <c r="Z17"/>
      <c r="AA17"/>
    </row>
    <row r="18" spans="1:27" ht="12.75" customHeight="1" x14ac:dyDescent="0.2">
      <c r="A18" s="133" t="str">
        <f>'t1'!A17</f>
        <v>FUNZIONARI ED ELEVATA QUALIFICAZIONE</v>
      </c>
      <c r="B18" s="199" t="str">
        <f>'t1'!B17</f>
        <v>0FZEQF</v>
      </c>
      <c r="C18" s="202"/>
      <c r="D18" s="206"/>
      <c r="E18" s="202"/>
      <c r="F18" s="206"/>
      <c r="G18" s="202"/>
      <c r="H18" s="206"/>
      <c r="I18" s="202"/>
      <c r="J18" s="206"/>
      <c r="K18" s="455"/>
      <c r="L18" s="201"/>
      <c r="M18" s="202"/>
      <c r="N18" s="206"/>
      <c r="O18" s="207"/>
      <c r="P18" s="206"/>
      <c r="Q18" s="207"/>
      <c r="R18" s="206"/>
      <c r="S18" s="207"/>
      <c r="T18" s="206"/>
      <c r="U18" s="383">
        <f t="shared" si="0"/>
        <v>0</v>
      </c>
      <c r="V18" s="384">
        <f t="shared" si="1"/>
        <v>0</v>
      </c>
      <c r="W18" s="715">
        <f>'t1'!M17</f>
        <v>0</v>
      </c>
      <c r="X18"/>
      <c r="Y18"/>
      <c r="Z18"/>
      <c r="AA18"/>
    </row>
    <row r="19" spans="1:27" ht="12.75" customHeight="1" x14ac:dyDescent="0.2">
      <c r="A19" s="133" t="str">
        <f>'t1'!A18</f>
        <v>ISTRUTTORI</v>
      </c>
      <c r="B19" s="199" t="str">
        <f>'t1'!B18</f>
        <v>0IR000</v>
      </c>
      <c r="C19" s="202"/>
      <c r="D19" s="206"/>
      <c r="E19" s="202"/>
      <c r="F19" s="206"/>
      <c r="G19" s="202"/>
      <c r="H19" s="206"/>
      <c r="I19" s="202"/>
      <c r="J19" s="206"/>
      <c r="K19" s="455"/>
      <c r="L19" s="201"/>
      <c r="M19" s="202"/>
      <c r="N19" s="206"/>
      <c r="O19" s="207"/>
      <c r="P19" s="206"/>
      <c r="Q19" s="207"/>
      <c r="R19" s="206"/>
      <c r="S19" s="207"/>
      <c r="T19" s="206"/>
      <c r="U19" s="383">
        <f t="shared" si="0"/>
        <v>0</v>
      </c>
      <c r="V19" s="384">
        <f t="shared" si="1"/>
        <v>0</v>
      </c>
      <c r="W19" s="715">
        <f>'t1'!M18</f>
        <v>0</v>
      </c>
      <c r="X19"/>
      <c r="Y19"/>
      <c r="Z19"/>
      <c r="AA19"/>
    </row>
    <row r="20" spans="1:27" ht="12.75" customHeight="1" x14ac:dyDescent="0.2">
      <c r="A20" s="133" t="str">
        <f>'t1'!A19</f>
        <v>OPERATORI ESPERTI</v>
      </c>
      <c r="B20" s="199" t="str">
        <f>'t1'!B19</f>
        <v>0OEESP</v>
      </c>
      <c r="C20" s="202"/>
      <c r="D20" s="206"/>
      <c r="E20" s="202"/>
      <c r="F20" s="206"/>
      <c r="G20" s="202"/>
      <c r="H20" s="206"/>
      <c r="I20" s="202"/>
      <c r="J20" s="206"/>
      <c r="K20" s="455"/>
      <c r="L20" s="201"/>
      <c r="M20" s="202"/>
      <c r="N20" s="206"/>
      <c r="O20" s="207"/>
      <c r="P20" s="206"/>
      <c r="Q20" s="207"/>
      <c r="R20" s="206"/>
      <c r="S20" s="207"/>
      <c r="T20" s="206"/>
      <c r="U20" s="383">
        <f t="shared" si="0"/>
        <v>0</v>
      </c>
      <c r="V20" s="384">
        <f t="shared" si="1"/>
        <v>0</v>
      </c>
      <c r="W20" s="715">
        <f>'t1'!M19</f>
        <v>0</v>
      </c>
      <c r="X20"/>
      <c r="Y20"/>
      <c r="Z20"/>
      <c r="AA20"/>
    </row>
    <row r="21" spans="1:27" ht="12.75" customHeight="1" x14ac:dyDescent="0.2">
      <c r="A21" s="133" t="str">
        <f>'t1'!A20</f>
        <v>OPERATORI</v>
      </c>
      <c r="B21" s="199" t="str">
        <f>'t1'!B20</f>
        <v>0OP000</v>
      </c>
      <c r="C21" s="202"/>
      <c r="D21" s="206"/>
      <c r="E21" s="202"/>
      <c r="F21" s="206"/>
      <c r="G21" s="202"/>
      <c r="H21" s="206"/>
      <c r="I21" s="202"/>
      <c r="J21" s="206"/>
      <c r="K21" s="455"/>
      <c r="L21" s="201"/>
      <c r="M21" s="202"/>
      <c r="N21" s="206"/>
      <c r="O21" s="207"/>
      <c r="P21" s="206"/>
      <c r="Q21" s="207"/>
      <c r="R21" s="206"/>
      <c r="S21" s="207"/>
      <c r="T21" s="206"/>
      <c r="U21" s="383">
        <f t="shared" si="0"/>
        <v>0</v>
      </c>
      <c r="V21" s="384">
        <f t="shared" si="1"/>
        <v>0</v>
      </c>
      <c r="W21" s="715">
        <f>'t1'!M20</f>
        <v>0</v>
      </c>
      <c r="X21"/>
      <c r="Y21"/>
      <c r="Z21"/>
      <c r="AA21"/>
    </row>
    <row r="22" spans="1:27" ht="12.75" customHeight="1" x14ac:dyDescent="0.2">
      <c r="A22" s="133" t="str">
        <f>'t1'!A21</f>
        <v>CONTRATTISTI</v>
      </c>
      <c r="B22" s="199" t="str">
        <f>'t1'!B21</f>
        <v>000061</v>
      </c>
      <c r="C22" s="202"/>
      <c r="D22" s="206"/>
      <c r="E22" s="202"/>
      <c r="F22" s="206"/>
      <c r="G22" s="202"/>
      <c r="H22" s="206"/>
      <c r="I22" s="202"/>
      <c r="J22" s="206"/>
      <c r="K22" s="455"/>
      <c r="L22" s="201"/>
      <c r="M22" s="202"/>
      <c r="N22" s="206"/>
      <c r="O22" s="207"/>
      <c r="P22" s="206"/>
      <c r="Q22" s="207"/>
      <c r="R22" s="206"/>
      <c r="S22" s="207"/>
      <c r="T22" s="206"/>
      <c r="U22" s="383">
        <f t="shared" si="0"/>
        <v>0</v>
      </c>
      <c r="V22" s="384">
        <f t="shared" si="1"/>
        <v>0</v>
      </c>
      <c r="W22" s="715">
        <f>'t1'!M21</f>
        <v>0</v>
      </c>
      <c r="X22"/>
      <c r="Y22"/>
      <c r="Z22"/>
      <c r="AA22"/>
    </row>
    <row r="23" spans="1:27" ht="12.75" customHeight="1" thickBot="1" x14ac:dyDescent="0.25">
      <c r="A23" s="133" t="str">
        <f>'t1'!A22</f>
        <v>COLLABORATORE A T.D. ART. 90 TUEL</v>
      </c>
      <c r="B23" s="199" t="str">
        <f>'t1'!B22</f>
        <v>000096</v>
      </c>
      <c r="C23" s="202"/>
      <c r="D23" s="206"/>
      <c r="E23" s="202"/>
      <c r="F23" s="206"/>
      <c r="G23" s="202"/>
      <c r="H23" s="206"/>
      <c r="I23" s="202"/>
      <c r="J23" s="206"/>
      <c r="K23" s="455"/>
      <c r="L23" s="201"/>
      <c r="M23" s="202"/>
      <c r="N23" s="206"/>
      <c r="O23" s="207"/>
      <c r="P23" s="206"/>
      <c r="Q23" s="207"/>
      <c r="R23" s="206"/>
      <c r="S23" s="207"/>
      <c r="T23" s="206"/>
      <c r="U23" s="383">
        <f t="shared" si="0"/>
        <v>0</v>
      </c>
      <c r="V23" s="384">
        <f t="shared" si="1"/>
        <v>0</v>
      </c>
      <c r="W23" s="715">
        <f>'t1'!M22</f>
        <v>0</v>
      </c>
      <c r="X23"/>
      <c r="Y23"/>
      <c r="Z23"/>
      <c r="AA23"/>
    </row>
    <row r="24" spans="1:27" ht="13.5" customHeight="1" thickTop="1" thickBot="1" x14ac:dyDescent="0.25">
      <c r="A24" s="133" t="str">
        <f>'t1'!A23</f>
        <v>TOTALE</v>
      </c>
      <c r="B24" s="87"/>
      <c r="C24" s="378">
        <f t="shared" ref="C24:V24" si="3">SUM(C7:C23)</f>
        <v>0</v>
      </c>
      <c r="D24" s="377">
        <f t="shared" si="3"/>
        <v>0</v>
      </c>
      <c r="E24" s="378">
        <f t="shared" si="3"/>
        <v>0</v>
      </c>
      <c r="F24" s="377">
        <f t="shared" si="3"/>
        <v>0</v>
      </c>
      <c r="G24" s="378">
        <f>SUM(G7:G23)</f>
        <v>0</v>
      </c>
      <c r="H24" s="377">
        <f>SUM(H7:H23)</f>
        <v>0</v>
      </c>
      <c r="I24" s="378">
        <f t="shared" si="3"/>
        <v>0</v>
      </c>
      <c r="J24" s="377">
        <f t="shared" si="3"/>
        <v>0</v>
      </c>
      <c r="K24" s="378">
        <f>SUM(K7:K23)</f>
        <v>0</v>
      </c>
      <c r="L24" s="452">
        <f>SUM(L7:L23)</f>
        <v>0</v>
      </c>
      <c r="M24" s="378">
        <f t="shared" si="3"/>
        <v>0</v>
      </c>
      <c r="N24" s="377">
        <f t="shared" si="3"/>
        <v>0</v>
      </c>
      <c r="O24" s="378">
        <f>SUM(O7:O23)</f>
        <v>0</v>
      </c>
      <c r="P24" s="377">
        <f>SUM(P7:P23)</f>
        <v>0</v>
      </c>
      <c r="Q24" s="378">
        <f>SUM(Q7:Q23)</f>
        <v>0</v>
      </c>
      <c r="R24" s="377">
        <f>SUM(R7:R23)</f>
        <v>0</v>
      </c>
      <c r="S24" s="378">
        <f t="shared" si="3"/>
        <v>0</v>
      </c>
      <c r="T24" s="377">
        <f t="shared" si="3"/>
        <v>0</v>
      </c>
      <c r="U24" s="378">
        <f t="shared" si="3"/>
        <v>0</v>
      </c>
      <c r="V24" s="460">
        <f t="shared" si="3"/>
        <v>0</v>
      </c>
      <c r="X24"/>
      <c r="Y24"/>
      <c r="Z24"/>
      <c r="AA24"/>
    </row>
    <row r="25" spans="1:27" ht="18.75" customHeight="1" x14ac:dyDescent="0.2">
      <c r="A25" s="1364" t="str">
        <f>'t1'!A24</f>
        <v>(a) personale a tempo indeterminato al quale viene applicato un contratto di lavoro di tipo privatistico (es.:tipografico,chimico,edile,metalmeccanico,portierato, ecc.)</v>
      </c>
    </row>
    <row r="26" spans="1:27" x14ac:dyDescent="0.2">
      <c r="A26" s="1365" t="str">
        <f>'t1'!A25</f>
        <v>(b) cfr." istruzioni generali e specifiche di comparto" e "glossario"</v>
      </c>
      <c r="B26" s="2"/>
      <c r="C26" s="3"/>
      <c r="D26" s="3"/>
      <c r="E26" s="3"/>
      <c r="F26" s="3"/>
      <c r="G26" s="3"/>
      <c r="H26" s="3"/>
      <c r="I26" s="3"/>
      <c r="J26" s="3"/>
      <c r="K26" s="3"/>
      <c r="L26" s="3"/>
      <c r="M26" s="3"/>
      <c r="N26" s="3"/>
    </row>
    <row r="27" spans="1:27" x14ac:dyDescent="0.2">
      <c r="A27" s="1365" t="str">
        <f>'t1'!A26</f>
        <v>(*) inserire i dati comunicati nella tab.1 (colonna presenti al 31/12/2022) della rilevazione dell'anno precedente</v>
      </c>
    </row>
  </sheetData>
  <sheetProtection algorithmName="SHA-512" hashValue="YCc9rkSpW2uySlPUhjI2zRWruSa9TVKTICb45FN/KAgrTs1kjC7KsJrFELtkoZ8DW2vA0mtMyfeL+AzzyNT39A==" saltValue="Nf/jeld2Nw7yub7N5dQvwQ==" spinCount="100000" sheet="1" formatColumns="0" selectLockedCells="1"/>
  <mergeCells count="22">
    <mergeCell ref="A1:T1"/>
    <mergeCell ref="G4:H4"/>
    <mergeCell ref="C5:D5"/>
    <mergeCell ref="E5:F5"/>
    <mergeCell ref="G5:H5"/>
    <mergeCell ref="C4:D4"/>
    <mergeCell ref="E4:F4"/>
    <mergeCell ref="I5:J5"/>
    <mergeCell ref="Q4:R4"/>
    <mergeCell ref="Q5:R5"/>
    <mergeCell ref="I4:J4"/>
    <mergeCell ref="S4:T4"/>
    <mergeCell ref="N2:V2"/>
    <mergeCell ref="M4:N4"/>
    <mergeCell ref="O4:P4"/>
    <mergeCell ref="U4:V4"/>
    <mergeCell ref="K4:L4"/>
    <mergeCell ref="O5:P5"/>
    <mergeCell ref="K5:L5"/>
    <mergeCell ref="M5:N5"/>
    <mergeCell ref="U5:V5"/>
    <mergeCell ref="S5:T5"/>
  </mergeCells>
  <phoneticPr fontId="30" type="noConversion"/>
  <conditionalFormatting sqref="A7:P7 Q7:V23 B8:P23 A8:A27">
    <cfRule type="expression" dxfId="29" priority="2" stopIfTrue="1">
      <formula>$W7&gt;0</formula>
    </cfRule>
  </conditionalFormatting>
  <printOptions horizontalCentered="1" verticalCentered="1"/>
  <pageMargins left="0" right="0" top="0.17" bottom="0.17" header="0.19" footer="0.19"/>
  <pageSetup paperSize="9"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3">
    <pageSetUpPr fitToPage="1"/>
  </sheetPr>
  <dimension ref="A1:W28"/>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C7" sqref="C7"/>
    </sheetView>
  </sheetViews>
  <sheetFormatPr defaultColWidth="10.7109375" defaultRowHeight="10.199999999999999" x14ac:dyDescent="0.2"/>
  <cols>
    <col min="1" max="1" width="43" style="68" customWidth="1"/>
    <col min="2" max="2" width="10.7109375" style="67" customWidth="1"/>
    <col min="3" max="8" width="10.7109375" style="68" customWidth="1"/>
    <col min="9" max="12" width="11.140625" style="68" customWidth="1"/>
    <col min="13" max="20" width="10.28515625" style="68" customWidth="1"/>
    <col min="21" max="22" width="10.7109375" style="68" customWidth="1"/>
    <col min="23" max="23" width="5.7109375" style="68" hidden="1" customWidth="1"/>
    <col min="24" max="16384" width="10.7109375" style="68"/>
  </cols>
  <sheetData>
    <row r="1" spans="1:23"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310"/>
      <c r="R1" s="310"/>
      <c r="S1" s="310"/>
      <c r="T1" s="310"/>
      <c r="V1" s="281"/>
      <c r="W1"/>
    </row>
    <row r="2" spans="1:23" ht="30" customHeight="1" thickBot="1" x14ac:dyDescent="0.25">
      <c r="A2" s="66"/>
      <c r="D2" s="69"/>
      <c r="E2" s="69"/>
      <c r="F2" s="69"/>
      <c r="J2" s="1721"/>
      <c r="K2" s="1721"/>
      <c r="L2" s="1721"/>
      <c r="M2" s="1721"/>
      <c r="N2" s="1721"/>
      <c r="O2" s="1721"/>
      <c r="P2" s="1721"/>
      <c r="Q2" s="1721"/>
      <c r="R2" s="1721"/>
      <c r="S2" s="1721"/>
      <c r="T2" s="1721"/>
      <c r="U2" s="1721"/>
      <c r="V2" s="1721"/>
    </row>
    <row r="3" spans="1:23" ht="15" customHeight="1" thickBot="1" x14ac:dyDescent="0.25">
      <c r="A3" s="70"/>
      <c r="B3" s="71"/>
      <c r="C3" s="72" t="s">
        <v>247</v>
      </c>
      <c r="D3" s="73"/>
      <c r="E3" s="73"/>
      <c r="F3" s="73"/>
      <c r="G3" s="73"/>
      <c r="H3" s="73"/>
      <c r="I3" s="73"/>
      <c r="J3" s="73"/>
      <c r="K3" s="73"/>
      <c r="L3" s="73"/>
      <c r="M3" s="73"/>
      <c r="N3" s="73"/>
      <c r="O3" s="73"/>
      <c r="P3" s="73"/>
      <c r="Q3" s="73"/>
      <c r="R3" s="73"/>
      <c r="S3" s="73"/>
      <c r="T3" s="73"/>
      <c r="U3" s="73"/>
      <c r="V3" s="74"/>
    </row>
    <row r="4" spans="1:23" ht="37.5" customHeight="1" thickTop="1" x14ac:dyDescent="0.2">
      <c r="A4" s="249" t="s">
        <v>141</v>
      </c>
      <c r="B4" s="75" t="s">
        <v>71</v>
      </c>
      <c r="C4" s="1745" t="s">
        <v>393</v>
      </c>
      <c r="D4" s="1723"/>
      <c r="E4" s="1745" t="s">
        <v>99</v>
      </c>
      <c r="F4" s="1723"/>
      <c r="G4" s="1743" t="s">
        <v>63</v>
      </c>
      <c r="H4" s="1744"/>
      <c r="I4" s="1743" t="s">
        <v>364</v>
      </c>
      <c r="J4" s="1744"/>
      <c r="K4" s="1743" t="s">
        <v>365</v>
      </c>
      <c r="L4" s="1744"/>
      <c r="M4" s="1743" t="s">
        <v>367</v>
      </c>
      <c r="N4" s="1744"/>
      <c r="O4" s="1743" t="s">
        <v>368</v>
      </c>
      <c r="P4" s="1747"/>
      <c r="Q4" s="1745" t="s">
        <v>1108</v>
      </c>
      <c r="R4" s="1746"/>
      <c r="S4" s="1743" t="s">
        <v>1109</v>
      </c>
      <c r="T4" s="1747"/>
      <c r="U4" s="1748" t="s">
        <v>74</v>
      </c>
      <c r="V4" s="1749"/>
    </row>
    <row r="5" spans="1:23" x14ac:dyDescent="0.2">
      <c r="A5" s="725" t="s">
        <v>606</v>
      </c>
      <c r="B5" s="75"/>
      <c r="C5" s="1741" t="s">
        <v>400</v>
      </c>
      <c r="D5" s="1742"/>
      <c r="E5" s="1741" t="s">
        <v>401</v>
      </c>
      <c r="F5" s="1742"/>
      <c r="G5" s="1741" t="s">
        <v>402</v>
      </c>
      <c r="H5" s="1742"/>
      <c r="I5" s="1741" t="s">
        <v>403</v>
      </c>
      <c r="J5" s="1742"/>
      <c r="K5" s="1741" t="s">
        <v>404</v>
      </c>
      <c r="L5" s="1742"/>
      <c r="M5" s="1741" t="s">
        <v>405</v>
      </c>
      <c r="N5" s="1742"/>
      <c r="O5" s="1741" t="s">
        <v>406</v>
      </c>
      <c r="P5" s="1742"/>
      <c r="Q5" s="1741" t="s">
        <v>589</v>
      </c>
      <c r="R5" s="1742"/>
      <c r="S5" s="1741" t="s">
        <v>759</v>
      </c>
      <c r="T5" s="1742"/>
      <c r="U5" s="1750"/>
      <c r="V5" s="1751"/>
    </row>
    <row r="6" spans="1:23" ht="10.8" thickBot="1" x14ac:dyDescent="0.25">
      <c r="A6" s="724"/>
      <c r="B6" s="76"/>
      <c r="C6" s="558" t="s">
        <v>72</v>
      </c>
      <c r="D6" s="559" t="s">
        <v>73</v>
      </c>
      <c r="E6" s="558" t="s">
        <v>72</v>
      </c>
      <c r="F6" s="559" t="s">
        <v>73</v>
      </c>
      <c r="G6" s="558" t="s">
        <v>72</v>
      </c>
      <c r="H6" s="559" t="s">
        <v>73</v>
      </c>
      <c r="I6" s="558" t="s">
        <v>72</v>
      </c>
      <c r="J6" s="559" t="s">
        <v>73</v>
      </c>
      <c r="K6" s="558" t="s">
        <v>72</v>
      </c>
      <c r="L6" s="559" t="s">
        <v>73</v>
      </c>
      <c r="M6" s="558" t="s">
        <v>72</v>
      </c>
      <c r="N6" s="559" t="s">
        <v>73</v>
      </c>
      <c r="O6" s="558" t="s">
        <v>72</v>
      </c>
      <c r="P6" s="559" t="s">
        <v>73</v>
      </c>
      <c r="Q6" s="558" t="s">
        <v>72</v>
      </c>
      <c r="R6" s="559" t="s">
        <v>73</v>
      </c>
      <c r="S6" s="558" t="s">
        <v>72</v>
      </c>
      <c r="T6" s="559" t="s">
        <v>73</v>
      </c>
      <c r="U6" s="558" t="s">
        <v>72</v>
      </c>
      <c r="V6" s="560" t="s">
        <v>73</v>
      </c>
    </row>
    <row r="7" spans="1:23" ht="12" customHeight="1" thickTop="1" x14ac:dyDescent="0.2">
      <c r="A7" s="133" t="str">
        <f>'t1'!A6</f>
        <v>SEGRETARIO A</v>
      </c>
      <c r="B7" s="199" t="str">
        <f>'t1'!B6</f>
        <v>0D0102</v>
      </c>
      <c r="C7" s="615"/>
      <c r="D7" s="616"/>
      <c r="E7" s="615"/>
      <c r="F7" s="617"/>
      <c r="G7" s="615"/>
      <c r="H7" s="617"/>
      <c r="I7" s="615"/>
      <c r="J7" s="616"/>
      <c r="K7" s="617"/>
      <c r="L7" s="616"/>
      <c r="M7" s="617"/>
      <c r="N7" s="616"/>
      <c r="O7" s="618"/>
      <c r="P7" s="616"/>
      <c r="Q7" s="617"/>
      <c r="R7" s="616"/>
      <c r="S7" s="617"/>
      <c r="T7" s="616"/>
      <c r="U7" s="385">
        <f>SUM(C7,E7,G7,I7,K7,M7,O7,Q7,S7)</f>
        <v>0</v>
      </c>
      <c r="V7" s="386">
        <f>SUM(D7,F7,H7,J7,L7,N7,P7,R7,T7)</f>
        <v>0</v>
      </c>
      <c r="W7" s="716">
        <f>'t1'!M6</f>
        <v>0</v>
      </c>
    </row>
    <row r="8" spans="1:23" ht="12" customHeight="1" x14ac:dyDescent="0.2">
      <c r="A8" s="133" t="str">
        <f>'t1'!A7</f>
        <v>SEGRETARIO B</v>
      </c>
      <c r="B8" s="199" t="str">
        <f>'t1'!B7</f>
        <v>0D0103</v>
      </c>
      <c r="C8" s="615"/>
      <c r="D8" s="616"/>
      <c r="E8" s="615"/>
      <c r="F8" s="617"/>
      <c r="G8" s="615"/>
      <c r="H8" s="617"/>
      <c r="I8" s="615"/>
      <c r="J8" s="616"/>
      <c r="K8" s="617"/>
      <c r="L8" s="616"/>
      <c r="M8" s="617"/>
      <c r="N8" s="616"/>
      <c r="O8" s="618"/>
      <c r="P8" s="616"/>
      <c r="Q8" s="617"/>
      <c r="R8" s="616"/>
      <c r="S8" s="617"/>
      <c r="T8" s="616"/>
      <c r="U8" s="385">
        <f t="shared" ref="U8:U23" si="0">SUM(C8,E8,G8,I8,K8,M8,O8,Q8,S8)</f>
        <v>0</v>
      </c>
      <c r="V8" s="386">
        <f t="shared" ref="V8:V23" si="1">SUM(D8,F8,H8,J8,L8,N8,P8,R8,T8)</f>
        <v>0</v>
      </c>
      <c r="W8" s="716">
        <f>'t1'!M7</f>
        <v>0</v>
      </c>
    </row>
    <row r="9" spans="1:23" ht="12" customHeight="1" x14ac:dyDescent="0.2">
      <c r="A9" s="133" t="str">
        <f>'t1'!A8</f>
        <v>SEGRETARIO C</v>
      </c>
      <c r="B9" s="199" t="str">
        <f>'t1'!B8</f>
        <v>0D0485</v>
      </c>
      <c r="C9" s="615"/>
      <c r="D9" s="616"/>
      <c r="E9" s="615"/>
      <c r="F9" s="617"/>
      <c r="G9" s="615"/>
      <c r="H9" s="617"/>
      <c r="I9" s="615"/>
      <c r="J9" s="616"/>
      <c r="K9" s="617"/>
      <c r="L9" s="616"/>
      <c r="M9" s="617"/>
      <c r="N9" s="616"/>
      <c r="O9" s="618"/>
      <c r="P9" s="616"/>
      <c r="Q9" s="617"/>
      <c r="R9" s="616"/>
      <c r="S9" s="617"/>
      <c r="T9" s="616"/>
      <c r="U9" s="385">
        <f t="shared" si="0"/>
        <v>0</v>
      </c>
      <c r="V9" s="386">
        <f t="shared" si="1"/>
        <v>0</v>
      </c>
      <c r="W9" s="716">
        <f>'t1'!M8</f>
        <v>0</v>
      </c>
    </row>
    <row r="10" spans="1:23" ht="12" customHeight="1" x14ac:dyDescent="0.2">
      <c r="A10" s="133" t="str">
        <f>'t1'!A9</f>
        <v>DIRETTORE  GENERALE</v>
      </c>
      <c r="B10" s="199" t="str">
        <f>'t1'!B9</f>
        <v>0D0097</v>
      </c>
      <c r="C10" s="615"/>
      <c r="D10" s="616"/>
      <c r="E10" s="615"/>
      <c r="F10" s="617"/>
      <c r="G10" s="615"/>
      <c r="H10" s="617"/>
      <c r="I10" s="615"/>
      <c r="J10" s="616"/>
      <c r="K10" s="617"/>
      <c r="L10" s="616"/>
      <c r="M10" s="617"/>
      <c r="N10" s="616"/>
      <c r="O10" s="618"/>
      <c r="P10" s="616"/>
      <c r="Q10" s="617"/>
      <c r="R10" s="616"/>
      <c r="S10" s="617"/>
      <c r="T10" s="616"/>
      <c r="U10" s="385">
        <f t="shared" ref="U10:V14" si="2">SUM(C10,E10,G10,I10,K10,M10,O10,Q10,S10)</f>
        <v>0</v>
      </c>
      <c r="V10" s="386">
        <f t="shared" si="2"/>
        <v>0</v>
      </c>
      <c r="W10" s="716">
        <f>'t1'!M9</f>
        <v>0</v>
      </c>
    </row>
    <row r="11" spans="1:23" ht="12" customHeight="1" x14ac:dyDescent="0.2">
      <c r="A11" s="133" t="str">
        <f>'t1'!A10</f>
        <v>ALTE SPECIALIZZ. FUORI D.O.</v>
      </c>
      <c r="B11" s="199" t="str">
        <f>'t1'!B10</f>
        <v>0D0095</v>
      </c>
      <c r="C11" s="615"/>
      <c r="D11" s="616"/>
      <c r="E11" s="615"/>
      <c r="F11" s="617"/>
      <c r="G11" s="615"/>
      <c r="H11" s="617"/>
      <c r="I11" s="615"/>
      <c r="J11" s="616"/>
      <c r="K11" s="617"/>
      <c r="L11" s="616"/>
      <c r="M11" s="617"/>
      <c r="N11" s="616"/>
      <c r="O11" s="618"/>
      <c r="P11" s="616"/>
      <c r="Q11" s="617"/>
      <c r="R11" s="616"/>
      <c r="S11" s="617"/>
      <c r="T11" s="616"/>
      <c r="U11" s="385">
        <f t="shared" si="2"/>
        <v>0</v>
      </c>
      <c r="V11" s="386">
        <f t="shared" si="2"/>
        <v>0</v>
      </c>
      <c r="W11" s="716">
        <f>'t1'!M10</f>
        <v>0</v>
      </c>
    </row>
    <row r="12" spans="1:23" ht="12" customHeight="1" x14ac:dyDescent="0.2">
      <c r="A12" s="133" t="str">
        <f>'t1'!A11</f>
        <v>DIRIGENTE A TEMPO DETERMINATO FUORI D.O.</v>
      </c>
      <c r="B12" s="199" t="str">
        <f>'t1'!B11</f>
        <v>0D0098</v>
      </c>
      <c r="C12" s="615"/>
      <c r="D12" s="616"/>
      <c r="E12" s="615"/>
      <c r="F12" s="617"/>
      <c r="G12" s="615"/>
      <c r="H12" s="617"/>
      <c r="I12" s="615"/>
      <c r="J12" s="616"/>
      <c r="K12" s="617"/>
      <c r="L12" s="616"/>
      <c r="M12" s="617"/>
      <c r="N12" s="616"/>
      <c r="O12" s="618"/>
      <c r="P12" s="616"/>
      <c r="Q12" s="617"/>
      <c r="R12" s="616"/>
      <c r="S12" s="617"/>
      <c r="T12" s="616"/>
      <c r="U12" s="385">
        <f t="shared" si="2"/>
        <v>0</v>
      </c>
      <c r="V12" s="386">
        <f t="shared" si="2"/>
        <v>0</v>
      </c>
      <c r="W12" s="716">
        <f>'t1'!M11</f>
        <v>0</v>
      </c>
    </row>
    <row r="13" spans="1:23" ht="12" customHeight="1" x14ac:dyDescent="0.2">
      <c r="A13" s="133" t="str">
        <f>'t1'!A12</f>
        <v>SEGRETARIO GENERALE CCIAA</v>
      </c>
      <c r="B13" s="199" t="str">
        <f>'t1'!B12</f>
        <v>0D0104</v>
      </c>
      <c r="C13" s="615"/>
      <c r="D13" s="616"/>
      <c r="E13" s="615"/>
      <c r="F13" s="617"/>
      <c r="G13" s="615"/>
      <c r="H13" s="617"/>
      <c r="I13" s="615"/>
      <c r="J13" s="616"/>
      <c r="K13" s="617"/>
      <c r="L13" s="616"/>
      <c r="M13" s="617"/>
      <c r="N13" s="616"/>
      <c r="O13" s="618"/>
      <c r="P13" s="616"/>
      <c r="Q13" s="617"/>
      <c r="R13" s="616"/>
      <c r="S13" s="617"/>
      <c r="T13" s="616"/>
      <c r="U13" s="385">
        <f t="shared" si="2"/>
        <v>0</v>
      </c>
      <c r="V13" s="386">
        <f t="shared" si="2"/>
        <v>0</v>
      </c>
      <c r="W13" s="716">
        <f>'t1'!M12</f>
        <v>0</v>
      </c>
    </row>
    <row r="14" spans="1:23" ht="12" customHeight="1" x14ac:dyDescent="0.2">
      <c r="A14" s="133" t="str">
        <f>'t1'!A13</f>
        <v>DIRIGENTE A TEMPO INDETERMINATO</v>
      </c>
      <c r="B14" s="199" t="str">
        <f>'t1'!B13</f>
        <v>0D0164</v>
      </c>
      <c r="C14" s="615"/>
      <c r="D14" s="616"/>
      <c r="E14" s="615"/>
      <c r="F14" s="617"/>
      <c r="G14" s="615"/>
      <c r="H14" s="617"/>
      <c r="I14" s="615"/>
      <c r="J14" s="616"/>
      <c r="K14" s="617"/>
      <c r="L14" s="616"/>
      <c r="M14" s="617"/>
      <c r="N14" s="616"/>
      <c r="O14" s="618"/>
      <c r="P14" s="616"/>
      <c r="Q14" s="617"/>
      <c r="R14" s="616"/>
      <c r="S14" s="617"/>
      <c r="T14" s="616"/>
      <c r="U14" s="385">
        <f t="shared" si="2"/>
        <v>0</v>
      </c>
      <c r="V14" s="386">
        <f t="shared" si="2"/>
        <v>0</v>
      </c>
      <c r="W14" s="716">
        <f>'t1'!M13</f>
        <v>0</v>
      </c>
    </row>
    <row r="15" spans="1:23" ht="12" customHeight="1" x14ac:dyDescent="0.2">
      <c r="A15" s="133" t="str">
        <f>'t1'!A14</f>
        <v>DIRIGENTE A TEMPO DETERMINATO IN D.O.</v>
      </c>
      <c r="B15" s="199" t="str">
        <f>'t1'!B14</f>
        <v>0D0165</v>
      </c>
      <c r="C15" s="615"/>
      <c r="D15" s="616"/>
      <c r="E15" s="615"/>
      <c r="F15" s="617"/>
      <c r="G15" s="615"/>
      <c r="H15" s="617"/>
      <c r="I15" s="615"/>
      <c r="J15" s="616"/>
      <c r="K15" s="617"/>
      <c r="L15" s="616"/>
      <c r="M15" s="617"/>
      <c r="N15" s="616"/>
      <c r="O15" s="618"/>
      <c r="P15" s="616"/>
      <c r="Q15" s="617"/>
      <c r="R15" s="616"/>
      <c r="S15" s="617"/>
      <c r="T15" s="616"/>
      <c r="U15" s="385">
        <f t="shared" si="0"/>
        <v>0</v>
      </c>
      <c r="V15" s="386">
        <f t="shared" si="1"/>
        <v>0</v>
      </c>
      <c r="W15" s="716">
        <f>'t1'!M14</f>
        <v>0</v>
      </c>
    </row>
    <row r="16" spans="1:23" ht="12" customHeight="1" x14ac:dyDescent="0.2">
      <c r="A16" s="133" t="str">
        <f>'t1'!A15</f>
        <v xml:space="preserve">ALTE SPECIALIZZ. IN D.O. </v>
      </c>
      <c r="B16" s="199" t="str">
        <f>'t1'!B15</f>
        <v>0D0I95</v>
      </c>
      <c r="C16" s="615"/>
      <c r="D16" s="616"/>
      <c r="E16" s="615"/>
      <c r="F16" s="617"/>
      <c r="G16" s="615"/>
      <c r="H16" s="617"/>
      <c r="I16" s="615"/>
      <c r="J16" s="616"/>
      <c r="K16" s="617"/>
      <c r="L16" s="616"/>
      <c r="M16" s="617"/>
      <c r="N16" s="616"/>
      <c r="O16" s="618"/>
      <c r="P16" s="616"/>
      <c r="Q16" s="617"/>
      <c r="R16" s="616"/>
      <c r="S16" s="617"/>
      <c r="T16" s="616"/>
      <c r="U16" s="385">
        <f t="shared" si="0"/>
        <v>0</v>
      </c>
      <c r="V16" s="386">
        <f t="shared" si="1"/>
        <v>0</v>
      </c>
      <c r="W16" s="716">
        <f>'t1'!M15</f>
        <v>0</v>
      </c>
    </row>
    <row r="17" spans="1:23" ht="12" customHeight="1" x14ac:dyDescent="0.2">
      <c r="A17" s="133" t="str">
        <f>'t1'!A16</f>
        <v>RESPONSABILE DEI SERVIZI O DEGLI UFFICI IN D.O</v>
      </c>
      <c r="B17" s="199" t="str">
        <f>'t1'!B16</f>
        <v>0D0I96</v>
      </c>
      <c r="C17" s="615"/>
      <c r="D17" s="616"/>
      <c r="E17" s="615"/>
      <c r="F17" s="617"/>
      <c r="G17" s="615"/>
      <c r="H17" s="617"/>
      <c r="I17" s="615"/>
      <c r="J17" s="616"/>
      <c r="K17" s="617"/>
      <c r="L17" s="616"/>
      <c r="M17" s="617"/>
      <c r="N17" s="616"/>
      <c r="O17" s="618"/>
      <c r="P17" s="616"/>
      <c r="Q17" s="617"/>
      <c r="R17" s="616"/>
      <c r="S17" s="617"/>
      <c r="T17" s="616"/>
      <c r="U17" s="385">
        <f>SUM(C17,E17,G17,I17,K17,M17,O17,Q17,S17)</f>
        <v>0</v>
      </c>
      <c r="V17" s="386">
        <f>SUM(D17,F17,H17,J17,L17,N17,P17,R17,T17)</f>
        <v>0</v>
      </c>
      <c r="W17" s="716">
        <f>'t1'!M16</f>
        <v>0</v>
      </c>
    </row>
    <row r="18" spans="1:23" ht="12" customHeight="1" x14ac:dyDescent="0.2">
      <c r="A18" s="133" t="str">
        <f>'t1'!A17</f>
        <v>FUNZIONARI ED ELEVATA QUALIFICAZIONE</v>
      </c>
      <c r="B18" s="199" t="str">
        <f>'t1'!B17</f>
        <v>0FZEQF</v>
      </c>
      <c r="C18" s="615"/>
      <c r="D18" s="616"/>
      <c r="E18" s="615"/>
      <c r="F18" s="617"/>
      <c r="G18" s="615"/>
      <c r="H18" s="617"/>
      <c r="I18" s="615"/>
      <c r="J18" s="616"/>
      <c r="K18" s="617"/>
      <c r="L18" s="616"/>
      <c r="M18" s="617"/>
      <c r="N18" s="616"/>
      <c r="O18" s="618"/>
      <c r="P18" s="616"/>
      <c r="Q18" s="617"/>
      <c r="R18" s="616"/>
      <c r="S18" s="617"/>
      <c r="T18" s="616"/>
      <c r="U18" s="385">
        <f t="shared" si="0"/>
        <v>0</v>
      </c>
      <c r="V18" s="386">
        <f t="shared" si="1"/>
        <v>0</v>
      </c>
      <c r="W18" s="716">
        <f>'t1'!M17</f>
        <v>0</v>
      </c>
    </row>
    <row r="19" spans="1:23" ht="12" customHeight="1" x14ac:dyDescent="0.2">
      <c r="A19" s="133" t="str">
        <f>'t1'!A18</f>
        <v>ISTRUTTORI</v>
      </c>
      <c r="B19" s="199" t="str">
        <f>'t1'!B18</f>
        <v>0IR000</v>
      </c>
      <c r="C19" s="615"/>
      <c r="D19" s="616"/>
      <c r="E19" s="615"/>
      <c r="F19" s="617"/>
      <c r="G19" s="615"/>
      <c r="H19" s="617"/>
      <c r="I19" s="615"/>
      <c r="J19" s="616"/>
      <c r="K19" s="617"/>
      <c r="L19" s="616"/>
      <c r="M19" s="617"/>
      <c r="N19" s="616"/>
      <c r="O19" s="618"/>
      <c r="P19" s="616"/>
      <c r="Q19" s="617"/>
      <c r="R19" s="616"/>
      <c r="S19" s="617"/>
      <c r="T19" s="616"/>
      <c r="U19" s="385">
        <f t="shared" si="0"/>
        <v>0</v>
      </c>
      <c r="V19" s="386">
        <f t="shared" si="1"/>
        <v>0</v>
      </c>
      <c r="W19" s="716">
        <f>'t1'!M18</f>
        <v>0</v>
      </c>
    </row>
    <row r="20" spans="1:23" ht="12" customHeight="1" x14ac:dyDescent="0.2">
      <c r="A20" s="133" t="str">
        <f>'t1'!A19</f>
        <v>OPERATORI ESPERTI</v>
      </c>
      <c r="B20" s="199" t="str">
        <f>'t1'!B19</f>
        <v>0OEESP</v>
      </c>
      <c r="C20" s="615"/>
      <c r="D20" s="616"/>
      <c r="E20" s="615"/>
      <c r="F20" s="617"/>
      <c r="G20" s="615"/>
      <c r="H20" s="617"/>
      <c r="I20" s="615"/>
      <c r="J20" s="616"/>
      <c r="K20" s="617"/>
      <c r="L20" s="616"/>
      <c r="M20" s="617"/>
      <c r="N20" s="616"/>
      <c r="O20" s="618"/>
      <c r="P20" s="616"/>
      <c r="Q20" s="617"/>
      <c r="R20" s="616"/>
      <c r="S20" s="617"/>
      <c r="T20" s="616"/>
      <c r="U20" s="385">
        <f t="shared" si="0"/>
        <v>0</v>
      </c>
      <c r="V20" s="386">
        <f t="shared" si="1"/>
        <v>0</v>
      </c>
      <c r="W20" s="716">
        <f>'t1'!M19</f>
        <v>0</v>
      </c>
    </row>
    <row r="21" spans="1:23" ht="12" customHeight="1" x14ac:dyDescent="0.2">
      <c r="A21" s="133" t="str">
        <f>'t1'!A20</f>
        <v>OPERATORI</v>
      </c>
      <c r="B21" s="199" t="str">
        <f>'t1'!B20</f>
        <v>0OP000</v>
      </c>
      <c r="C21" s="615"/>
      <c r="D21" s="616"/>
      <c r="E21" s="615"/>
      <c r="F21" s="617"/>
      <c r="G21" s="615"/>
      <c r="H21" s="617"/>
      <c r="I21" s="615"/>
      <c r="J21" s="616"/>
      <c r="K21" s="617"/>
      <c r="L21" s="616"/>
      <c r="M21" s="617"/>
      <c r="N21" s="616"/>
      <c r="O21" s="618"/>
      <c r="P21" s="616"/>
      <c r="Q21" s="617"/>
      <c r="R21" s="616"/>
      <c r="S21" s="617"/>
      <c r="T21" s="616"/>
      <c r="U21" s="385">
        <f t="shared" si="0"/>
        <v>0</v>
      </c>
      <c r="V21" s="386">
        <f t="shared" si="1"/>
        <v>0</v>
      </c>
      <c r="W21" s="716">
        <f>'t1'!M20</f>
        <v>0</v>
      </c>
    </row>
    <row r="22" spans="1:23" ht="12" customHeight="1" x14ac:dyDescent="0.2">
      <c r="A22" s="133" t="str">
        <f>'t1'!A21</f>
        <v>CONTRATTISTI</v>
      </c>
      <c r="B22" s="199" t="str">
        <f>'t1'!B21</f>
        <v>000061</v>
      </c>
      <c r="C22" s="615"/>
      <c r="D22" s="616"/>
      <c r="E22" s="615"/>
      <c r="F22" s="617"/>
      <c r="G22" s="615"/>
      <c r="H22" s="617"/>
      <c r="I22" s="615"/>
      <c r="J22" s="616"/>
      <c r="K22" s="617"/>
      <c r="L22" s="616"/>
      <c r="M22" s="617"/>
      <c r="N22" s="616"/>
      <c r="O22" s="618"/>
      <c r="P22" s="616"/>
      <c r="Q22" s="617"/>
      <c r="R22" s="616"/>
      <c r="S22" s="617"/>
      <c r="T22" s="616"/>
      <c r="U22" s="385">
        <f t="shared" si="0"/>
        <v>0</v>
      </c>
      <c r="V22" s="386">
        <f t="shared" si="1"/>
        <v>0</v>
      </c>
      <c r="W22" s="716">
        <f>'t1'!M21</f>
        <v>0</v>
      </c>
    </row>
    <row r="23" spans="1:23" ht="12" customHeight="1" thickBot="1" x14ac:dyDescent="0.25">
      <c r="A23" s="133" t="str">
        <f>'t1'!A22</f>
        <v>COLLABORATORE A T.D. ART. 90 TUEL</v>
      </c>
      <c r="B23" s="199" t="str">
        <f>'t1'!B22</f>
        <v>000096</v>
      </c>
      <c r="C23" s="615"/>
      <c r="D23" s="616"/>
      <c r="E23" s="615"/>
      <c r="F23" s="617"/>
      <c r="G23" s="615"/>
      <c r="H23" s="617"/>
      <c r="I23" s="615"/>
      <c r="J23" s="616"/>
      <c r="K23" s="617"/>
      <c r="L23" s="616"/>
      <c r="M23" s="617"/>
      <c r="N23" s="616"/>
      <c r="O23" s="618"/>
      <c r="P23" s="616"/>
      <c r="Q23" s="617"/>
      <c r="R23" s="616"/>
      <c r="S23" s="617"/>
      <c r="T23" s="616"/>
      <c r="U23" s="385">
        <f t="shared" si="0"/>
        <v>0</v>
      </c>
      <c r="V23" s="386">
        <f t="shared" si="1"/>
        <v>0</v>
      </c>
      <c r="W23" s="716">
        <f>'t1'!M22</f>
        <v>0</v>
      </c>
    </row>
    <row r="24" spans="1:23" ht="12.75" customHeight="1" thickTop="1" thickBot="1" x14ac:dyDescent="0.25">
      <c r="A24" s="77" t="s">
        <v>74</v>
      </c>
      <c r="B24" s="78"/>
      <c r="C24" s="387">
        <f t="shared" ref="C24:O24" si="3">SUM(C7:C23)</f>
        <v>0</v>
      </c>
      <c r="D24" s="389">
        <f t="shared" si="3"/>
        <v>0</v>
      </c>
      <c r="E24" s="461">
        <f t="shared" si="3"/>
        <v>0</v>
      </c>
      <c r="F24" s="389">
        <f t="shared" si="3"/>
        <v>0</v>
      </c>
      <c r="G24" s="461">
        <f t="shared" si="3"/>
        <v>0</v>
      </c>
      <c r="H24" s="389">
        <f t="shared" si="3"/>
        <v>0</v>
      </c>
      <c r="I24" s="461">
        <f t="shared" si="3"/>
        <v>0</v>
      </c>
      <c r="J24" s="389">
        <f t="shared" si="3"/>
        <v>0</v>
      </c>
      <c r="K24" s="461">
        <f t="shared" si="3"/>
        <v>0</v>
      </c>
      <c r="L24" s="389">
        <f t="shared" si="3"/>
        <v>0</v>
      </c>
      <c r="M24" s="461">
        <f t="shared" si="3"/>
        <v>0</v>
      </c>
      <c r="N24" s="389">
        <f t="shared" si="3"/>
        <v>0</v>
      </c>
      <c r="O24" s="461">
        <f t="shared" si="3"/>
        <v>0</v>
      </c>
      <c r="P24" s="389">
        <f t="shared" ref="P24:V24" si="4">SUM(P7:P23)</f>
        <v>0</v>
      </c>
      <c r="Q24" s="461">
        <f t="shared" si="4"/>
        <v>0</v>
      </c>
      <c r="R24" s="389">
        <f t="shared" si="4"/>
        <v>0</v>
      </c>
      <c r="S24" s="461">
        <f>SUM(S7:S23)</f>
        <v>0</v>
      </c>
      <c r="T24" s="389">
        <f>SUM(T7:T23)</f>
        <v>0</v>
      </c>
      <c r="U24" s="387">
        <f t="shared" si="4"/>
        <v>0</v>
      </c>
      <c r="V24" s="388">
        <f t="shared" si="4"/>
        <v>0</v>
      </c>
    </row>
    <row r="26" spans="1:23" ht="9.75" customHeight="1" x14ac:dyDescent="0.2">
      <c r="A26" s="20" t="str">
        <f>'t1'!$A$24</f>
        <v>(a) personale a tempo indeterminato al quale viene applicato un contratto di lavoro di tipo privatistico (es.:tipografico,chimico,edile,metalmeccanico,portierato, ecc.)</v>
      </c>
      <c r="B26" s="2"/>
      <c r="C26" s="3"/>
      <c r="D26" s="3"/>
      <c r="E26" s="3"/>
      <c r="F26" s="3"/>
      <c r="G26" s="3"/>
      <c r="H26" s="3"/>
      <c r="I26" s="3"/>
      <c r="J26" s="3"/>
      <c r="K26" s="3"/>
      <c r="L26" s="3"/>
      <c r="M26" s="3"/>
      <c r="N26" s="3"/>
      <c r="O26" s="3"/>
      <c r="P26" s="3"/>
      <c r="Q26" s="3"/>
      <c r="R26" s="3"/>
      <c r="S26" s="3"/>
      <c r="T26" s="3"/>
    </row>
    <row r="27" spans="1:23" s="3" customFormat="1" x14ac:dyDescent="0.2">
      <c r="A27" s="20" t="str">
        <f>'t1'!$A$25</f>
        <v>(b) cfr." istruzioni generali e specifiche di comparto" e "glossario"</v>
      </c>
      <c r="B27" s="2"/>
    </row>
    <row r="28" spans="1:23" x14ac:dyDescent="0.2">
      <c r="A28" s="68" t="s">
        <v>152</v>
      </c>
    </row>
  </sheetData>
  <sheetProtection algorithmName="SHA-512" hashValue="U9jc954Z1knBIdGQAfF/ZpTLNoEA0F2/qdibmhkVSJEdt1r2uuU/6em1sFlBsR/MD2x2aP159/LuMK+wV/nzAw==" saltValue="vXCXqI/cUqWLumLP1sW47g==" spinCount="100000" sheet="1" formatColumns="0" selectLockedCells="1"/>
  <mergeCells count="22">
    <mergeCell ref="S5:T5"/>
    <mergeCell ref="E5:F5"/>
    <mergeCell ref="O4:P4"/>
    <mergeCell ref="G5:H5"/>
    <mergeCell ref="I5:J5"/>
    <mergeCell ref="M4:N4"/>
    <mergeCell ref="C5:D5"/>
    <mergeCell ref="A1:P1"/>
    <mergeCell ref="G4:H4"/>
    <mergeCell ref="C4:D4"/>
    <mergeCell ref="E4:F4"/>
    <mergeCell ref="K5:L5"/>
    <mergeCell ref="J2:V2"/>
    <mergeCell ref="I4:J4"/>
    <mergeCell ref="Q4:R4"/>
    <mergeCell ref="Q5:R5"/>
    <mergeCell ref="S4:T4"/>
    <mergeCell ref="U4:V4"/>
    <mergeCell ref="M5:N5"/>
    <mergeCell ref="O5:P5"/>
    <mergeCell ref="K4:L4"/>
    <mergeCell ref="U5:V5"/>
  </mergeCells>
  <phoneticPr fontId="30" type="noConversion"/>
  <conditionalFormatting sqref="A7:V23">
    <cfRule type="expression" dxfId="28" priority="2" stopIfTrue="1">
      <formula>$W7&gt;0</formula>
    </cfRule>
  </conditionalFormatting>
  <printOptions horizontalCentered="1" verticalCentered="1"/>
  <pageMargins left="0" right="0" top="0.19685039370078741" bottom="0.16" header="0.17" footer="0.16"/>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4">
    <pageSetUpPr fitToPage="1"/>
  </sheetPr>
  <dimension ref="A1:Y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7109375" defaultRowHeight="10.199999999999999" x14ac:dyDescent="0.2"/>
  <cols>
    <col min="1" max="1" width="43.28515625" style="51" customWidth="1"/>
    <col min="2" max="2" width="10.42578125" style="53" customWidth="1"/>
    <col min="3" max="22" width="8.28515625" style="51" customWidth="1"/>
    <col min="23" max="23" width="10" style="51" customWidth="1"/>
    <col min="24" max="24" width="10.7109375" style="51"/>
    <col min="25" max="25" width="10.7109375" style="51" hidden="1" customWidth="1"/>
    <col min="26" max="16384" width="10.7109375" style="51"/>
  </cols>
  <sheetData>
    <row r="1" spans="1:25"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s="1720"/>
      <c r="V1" s="1720"/>
      <c r="X1" s="281"/>
    </row>
    <row r="2" spans="1:25" ht="30" customHeight="1" thickBot="1" x14ac:dyDescent="0.25">
      <c r="A2" s="52"/>
      <c r="P2" s="1721"/>
      <c r="Q2" s="1721"/>
      <c r="R2" s="1721"/>
      <c r="S2" s="1721"/>
      <c r="T2" s="1721"/>
      <c r="U2" s="1721"/>
      <c r="V2" s="1721"/>
      <c r="W2" s="1721"/>
      <c r="X2" s="1721"/>
    </row>
    <row r="3" spans="1:25" ht="16.5" customHeight="1" thickBot="1" x14ac:dyDescent="0.25">
      <c r="A3" s="54"/>
      <c r="B3" s="55"/>
      <c r="C3" s="56" t="s">
        <v>247</v>
      </c>
      <c r="D3" s="57"/>
      <c r="E3" s="57"/>
      <c r="F3" s="57"/>
      <c r="G3" s="57"/>
      <c r="H3" s="57"/>
      <c r="I3" s="57"/>
      <c r="J3" s="57"/>
      <c r="K3" s="57"/>
      <c r="L3" s="57"/>
      <c r="M3" s="57"/>
      <c r="N3" s="57"/>
      <c r="O3" s="57"/>
      <c r="P3" s="57"/>
      <c r="Q3" s="57"/>
      <c r="R3" s="57"/>
      <c r="S3" s="57"/>
      <c r="T3" s="58"/>
      <c r="U3" s="57"/>
      <c r="V3" s="58"/>
      <c r="W3" s="57"/>
      <c r="X3" s="58"/>
    </row>
    <row r="4" spans="1:25" ht="16.5" customHeight="1" thickTop="1" x14ac:dyDescent="0.2">
      <c r="A4" s="248" t="s">
        <v>149</v>
      </c>
      <c r="B4" s="59" t="s">
        <v>71</v>
      </c>
      <c r="C4" s="1752" t="s">
        <v>91</v>
      </c>
      <c r="D4" s="1753"/>
      <c r="E4" s="1752" t="s">
        <v>92</v>
      </c>
      <c r="F4" s="1753"/>
      <c r="G4" s="1752" t="s">
        <v>93</v>
      </c>
      <c r="H4" s="1753"/>
      <c r="I4" s="1752" t="s">
        <v>94</v>
      </c>
      <c r="J4" s="1753"/>
      <c r="K4" s="1752" t="s">
        <v>95</v>
      </c>
      <c r="L4" s="1753"/>
      <c r="M4" s="1752" t="s">
        <v>96</v>
      </c>
      <c r="N4" s="1753"/>
      <c r="O4" s="1752" t="s">
        <v>97</v>
      </c>
      <c r="P4" s="1753"/>
      <c r="Q4" s="1752" t="s">
        <v>98</v>
      </c>
      <c r="R4" s="1753"/>
      <c r="S4" s="1752" t="s">
        <v>448</v>
      </c>
      <c r="T4" s="1753"/>
      <c r="U4" s="1752" t="s">
        <v>449</v>
      </c>
      <c r="V4" s="1753"/>
      <c r="W4" s="60" t="s">
        <v>74</v>
      </c>
      <c r="X4" s="121"/>
    </row>
    <row r="5" spans="1:25" ht="10.8" thickBot="1" x14ac:dyDescent="0.25">
      <c r="A5" s="723" t="s">
        <v>606</v>
      </c>
      <c r="B5" s="61"/>
      <c r="C5" s="62" t="s">
        <v>89</v>
      </c>
      <c r="D5" s="63" t="s">
        <v>90</v>
      </c>
      <c r="E5" s="62" t="s">
        <v>89</v>
      </c>
      <c r="F5" s="63" t="s">
        <v>90</v>
      </c>
      <c r="G5" s="62" t="s">
        <v>89</v>
      </c>
      <c r="H5" s="63" t="s">
        <v>90</v>
      </c>
      <c r="I5" s="62" t="s">
        <v>89</v>
      </c>
      <c r="J5" s="63" t="s">
        <v>90</v>
      </c>
      <c r="K5" s="62" t="s">
        <v>89</v>
      </c>
      <c r="L5" s="63" t="s">
        <v>90</v>
      </c>
      <c r="M5" s="62" t="s">
        <v>89</v>
      </c>
      <c r="N5" s="63" t="s">
        <v>90</v>
      </c>
      <c r="O5" s="62" t="s">
        <v>89</v>
      </c>
      <c r="P5" s="63" t="s">
        <v>90</v>
      </c>
      <c r="Q5" s="62" t="s">
        <v>89</v>
      </c>
      <c r="R5" s="63" t="s">
        <v>90</v>
      </c>
      <c r="S5" s="62" t="s">
        <v>89</v>
      </c>
      <c r="T5" s="64" t="s">
        <v>90</v>
      </c>
      <c r="U5" s="62" t="s">
        <v>89</v>
      </c>
      <c r="V5" s="64" t="s">
        <v>90</v>
      </c>
      <c r="W5" s="62" t="s">
        <v>89</v>
      </c>
      <c r="X5" s="64" t="s">
        <v>90</v>
      </c>
    </row>
    <row r="6" spans="1:25" ht="12.75" customHeight="1" thickTop="1" x14ac:dyDescent="0.2">
      <c r="A6" s="133" t="str">
        <f>'t1'!A6</f>
        <v>SEGRETARIO A</v>
      </c>
      <c r="B6" s="199" t="str">
        <f>'t1'!B6</f>
        <v>0D0102</v>
      </c>
      <c r="C6" s="209"/>
      <c r="D6" s="210"/>
      <c r="E6" s="209"/>
      <c r="F6" s="210"/>
      <c r="G6" s="209"/>
      <c r="H6" s="210"/>
      <c r="I6" s="209"/>
      <c r="J6" s="210"/>
      <c r="K6" s="209"/>
      <c r="L6" s="210"/>
      <c r="M6" s="211"/>
      <c r="N6" s="212"/>
      <c r="O6" s="209"/>
      <c r="P6" s="210"/>
      <c r="Q6" s="209"/>
      <c r="R6" s="210"/>
      <c r="S6" s="213"/>
      <c r="T6" s="214"/>
      <c r="U6" s="213"/>
      <c r="V6" s="214"/>
      <c r="W6" s="393">
        <f>SUM(C6,E6,G6,I6,K6,M6,O6,Q6,S6,U6)</f>
        <v>0</v>
      </c>
      <c r="X6" s="394">
        <f>SUM(D6,F6,H6,J6,L6,N6,P6,R6,T6,V6)</f>
        <v>0</v>
      </c>
      <c r="Y6" s="717">
        <f>'t1'!M6</f>
        <v>0</v>
      </c>
    </row>
    <row r="7" spans="1:25" ht="12.75" customHeight="1" x14ac:dyDescent="0.2">
      <c r="A7" s="133" t="str">
        <f>'t1'!A7</f>
        <v>SEGRETARIO B</v>
      </c>
      <c r="B7" s="199" t="str">
        <f>'t1'!B7</f>
        <v>0D0103</v>
      </c>
      <c r="C7" s="209"/>
      <c r="D7" s="210"/>
      <c r="E7" s="209"/>
      <c r="F7" s="210"/>
      <c r="G7" s="209"/>
      <c r="H7" s="210"/>
      <c r="I7" s="209"/>
      <c r="J7" s="210"/>
      <c r="K7" s="209"/>
      <c r="L7" s="210"/>
      <c r="M7" s="211"/>
      <c r="N7" s="212"/>
      <c r="O7" s="209"/>
      <c r="P7" s="210"/>
      <c r="Q7" s="209"/>
      <c r="R7" s="210"/>
      <c r="S7" s="213"/>
      <c r="T7" s="214"/>
      <c r="U7" s="213"/>
      <c r="V7" s="214"/>
      <c r="W7" s="393">
        <f t="shared" ref="W7:W22" si="0">SUM(C7,E7,G7,I7,K7,M7,O7,Q7,S7,U7)</f>
        <v>0</v>
      </c>
      <c r="X7" s="394">
        <f t="shared" ref="X7:X22" si="1">SUM(D7,F7,H7,J7,L7,N7,P7,R7,T7,V7)</f>
        <v>0</v>
      </c>
      <c r="Y7" s="717">
        <f>'t1'!M7</f>
        <v>0</v>
      </c>
    </row>
    <row r="8" spans="1:25" ht="12.75" customHeight="1" x14ac:dyDescent="0.2">
      <c r="A8" s="133" t="str">
        <f>'t1'!A8</f>
        <v>SEGRETARIO C</v>
      </c>
      <c r="B8" s="199" t="str">
        <f>'t1'!B8</f>
        <v>0D0485</v>
      </c>
      <c r="C8" s="209"/>
      <c r="D8" s="210"/>
      <c r="E8" s="209"/>
      <c r="F8" s="210"/>
      <c r="G8" s="209"/>
      <c r="H8" s="210"/>
      <c r="I8" s="209"/>
      <c r="J8" s="210"/>
      <c r="K8" s="209"/>
      <c r="L8" s="210"/>
      <c r="M8" s="211"/>
      <c r="N8" s="212"/>
      <c r="O8" s="209"/>
      <c r="P8" s="210"/>
      <c r="Q8" s="209"/>
      <c r="R8" s="210"/>
      <c r="S8" s="213"/>
      <c r="T8" s="214"/>
      <c r="U8" s="213"/>
      <c r="V8" s="214"/>
      <c r="W8" s="393">
        <f t="shared" si="0"/>
        <v>0</v>
      </c>
      <c r="X8" s="394">
        <f t="shared" si="1"/>
        <v>0</v>
      </c>
      <c r="Y8" s="717">
        <f>'t1'!M8</f>
        <v>0</v>
      </c>
    </row>
    <row r="9" spans="1:25" ht="12.75" customHeight="1" x14ac:dyDescent="0.2">
      <c r="A9" s="133" t="str">
        <f>'t1'!A9</f>
        <v>DIRETTORE  GENERALE</v>
      </c>
      <c r="B9" s="199" t="str">
        <f>'t1'!B9</f>
        <v>0D0097</v>
      </c>
      <c r="C9" s="209"/>
      <c r="D9" s="210"/>
      <c r="E9" s="209"/>
      <c r="F9" s="210"/>
      <c r="G9" s="209"/>
      <c r="H9" s="210"/>
      <c r="I9" s="209"/>
      <c r="J9" s="210"/>
      <c r="K9" s="209"/>
      <c r="L9" s="210"/>
      <c r="M9" s="211"/>
      <c r="N9" s="212"/>
      <c r="O9" s="209"/>
      <c r="P9" s="210"/>
      <c r="Q9" s="209"/>
      <c r="R9" s="210"/>
      <c r="S9" s="213"/>
      <c r="T9" s="214"/>
      <c r="U9" s="213"/>
      <c r="V9" s="214"/>
      <c r="W9" s="393">
        <f t="shared" ref="W9:X13" si="2">SUM(C9,E9,G9,I9,K9,M9,O9,Q9,S9,U9)</f>
        <v>0</v>
      </c>
      <c r="X9" s="394">
        <f t="shared" si="2"/>
        <v>0</v>
      </c>
      <c r="Y9" s="717">
        <f>'t1'!M9</f>
        <v>0</v>
      </c>
    </row>
    <row r="10" spans="1:25" ht="12.75" customHeight="1" x14ac:dyDescent="0.2">
      <c r="A10" s="133" t="str">
        <f>'t1'!A10</f>
        <v>ALTE SPECIALIZZ. FUORI D.O.</v>
      </c>
      <c r="B10" s="199" t="str">
        <f>'t1'!B10</f>
        <v>0D0095</v>
      </c>
      <c r="C10" s="209"/>
      <c r="D10" s="210"/>
      <c r="E10" s="209"/>
      <c r="F10" s="210"/>
      <c r="G10" s="209"/>
      <c r="H10" s="210"/>
      <c r="I10" s="209"/>
      <c r="J10" s="210"/>
      <c r="K10" s="209"/>
      <c r="L10" s="210"/>
      <c r="M10" s="211"/>
      <c r="N10" s="212"/>
      <c r="O10" s="209"/>
      <c r="P10" s="210"/>
      <c r="Q10" s="209"/>
      <c r="R10" s="210"/>
      <c r="S10" s="213"/>
      <c r="T10" s="214"/>
      <c r="U10" s="213"/>
      <c r="V10" s="214"/>
      <c r="W10" s="393">
        <f t="shared" si="2"/>
        <v>0</v>
      </c>
      <c r="X10" s="394">
        <f t="shared" si="2"/>
        <v>0</v>
      </c>
      <c r="Y10" s="717">
        <f>'t1'!M10</f>
        <v>0</v>
      </c>
    </row>
    <row r="11" spans="1:25" ht="12.75" customHeight="1" x14ac:dyDescent="0.2">
      <c r="A11" s="133" t="str">
        <f>'t1'!A11</f>
        <v>DIRIGENTE A TEMPO DETERMINATO FUORI D.O.</v>
      </c>
      <c r="B11" s="199" t="str">
        <f>'t1'!B11</f>
        <v>0D0098</v>
      </c>
      <c r="C11" s="209"/>
      <c r="D11" s="210"/>
      <c r="E11" s="209"/>
      <c r="F11" s="210"/>
      <c r="G11" s="209"/>
      <c r="H11" s="210"/>
      <c r="I11" s="209"/>
      <c r="J11" s="210"/>
      <c r="K11" s="209"/>
      <c r="L11" s="210"/>
      <c r="M11" s="211"/>
      <c r="N11" s="212"/>
      <c r="O11" s="209"/>
      <c r="P11" s="210"/>
      <c r="Q11" s="209"/>
      <c r="R11" s="210"/>
      <c r="S11" s="213"/>
      <c r="T11" s="214"/>
      <c r="U11" s="213"/>
      <c r="V11" s="214"/>
      <c r="W11" s="393">
        <f t="shared" si="2"/>
        <v>0</v>
      </c>
      <c r="X11" s="394">
        <f t="shared" si="2"/>
        <v>0</v>
      </c>
      <c r="Y11" s="717">
        <f>'t1'!M11</f>
        <v>0</v>
      </c>
    </row>
    <row r="12" spans="1:25" ht="12.75" customHeight="1" x14ac:dyDescent="0.2">
      <c r="A12" s="133" t="str">
        <f>'t1'!A12</f>
        <v>SEGRETARIO GENERALE CCIAA</v>
      </c>
      <c r="B12" s="199" t="str">
        <f>'t1'!B12</f>
        <v>0D0104</v>
      </c>
      <c r="C12" s="209"/>
      <c r="D12" s="210"/>
      <c r="E12" s="209"/>
      <c r="F12" s="210"/>
      <c r="G12" s="209"/>
      <c r="H12" s="210"/>
      <c r="I12" s="209"/>
      <c r="J12" s="210"/>
      <c r="K12" s="209"/>
      <c r="L12" s="210"/>
      <c r="M12" s="211"/>
      <c r="N12" s="212"/>
      <c r="O12" s="209"/>
      <c r="P12" s="210"/>
      <c r="Q12" s="209"/>
      <c r="R12" s="210"/>
      <c r="S12" s="213"/>
      <c r="T12" s="214"/>
      <c r="U12" s="213"/>
      <c r="V12" s="214"/>
      <c r="W12" s="393">
        <f t="shared" si="2"/>
        <v>0</v>
      </c>
      <c r="X12" s="394">
        <f t="shared" si="2"/>
        <v>0</v>
      </c>
      <c r="Y12" s="717">
        <f>'t1'!M12</f>
        <v>0</v>
      </c>
    </row>
    <row r="13" spans="1:25" ht="12.75" customHeight="1" x14ac:dyDescent="0.2">
      <c r="A13" s="133" t="str">
        <f>'t1'!A13</f>
        <v>DIRIGENTE A TEMPO INDETERMINATO</v>
      </c>
      <c r="B13" s="199" t="str">
        <f>'t1'!B13</f>
        <v>0D0164</v>
      </c>
      <c r="C13" s="209"/>
      <c r="D13" s="210"/>
      <c r="E13" s="209"/>
      <c r="F13" s="210"/>
      <c r="G13" s="209"/>
      <c r="H13" s="210"/>
      <c r="I13" s="209"/>
      <c r="J13" s="210"/>
      <c r="K13" s="209"/>
      <c r="L13" s="210"/>
      <c r="M13" s="211"/>
      <c r="N13" s="212"/>
      <c r="O13" s="209"/>
      <c r="P13" s="210"/>
      <c r="Q13" s="209"/>
      <c r="R13" s="210"/>
      <c r="S13" s="213"/>
      <c r="T13" s="214"/>
      <c r="U13" s="213"/>
      <c r="V13" s="214"/>
      <c r="W13" s="393">
        <f t="shared" si="2"/>
        <v>0</v>
      </c>
      <c r="X13" s="394">
        <f t="shared" si="2"/>
        <v>0</v>
      </c>
      <c r="Y13" s="717">
        <f>'t1'!M13</f>
        <v>0</v>
      </c>
    </row>
    <row r="14" spans="1:25" ht="12.75" customHeight="1" x14ac:dyDescent="0.2">
      <c r="A14" s="133" t="str">
        <f>'t1'!A14</f>
        <v>DIRIGENTE A TEMPO DETERMINATO IN D.O.</v>
      </c>
      <c r="B14" s="199" t="str">
        <f>'t1'!B14</f>
        <v>0D0165</v>
      </c>
      <c r="C14" s="209"/>
      <c r="D14" s="210"/>
      <c r="E14" s="209"/>
      <c r="F14" s="210"/>
      <c r="G14" s="209"/>
      <c r="H14" s="210"/>
      <c r="I14" s="209"/>
      <c r="J14" s="210"/>
      <c r="K14" s="209"/>
      <c r="L14" s="210"/>
      <c r="M14" s="211"/>
      <c r="N14" s="212"/>
      <c r="O14" s="209"/>
      <c r="P14" s="210"/>
      <c r="Q14" s="209"/>
      <c r="R14" s="210"/>
      <c r="S14" s="213"/>
      <c r="T14" s="214"/>
      <c r="U14" s="213"/>
      <c r="V14" s="214"/>
      <c r="W14" s="393">
        <f t="shared" si="0"/>
        <v>0</v>
      </c>
      <c r="X14" s="394">
        <f t="shared" si="1"/>
        <v>0</v>
      </c>
      <c r="Y14" s="717">
        <f>'t1'!M14</f>
        <v>0</v>
      </c>
    </row>
    <row r="15" spans="1:25" ht="12.75" customHeight="1" x14ac:dyDescent="0.2">
      <c r="A15" s="133" t="str">
        <f>'t1'!A15</f>
        <v xml:space="preserve">ALTE SPECIALIZZ. IN D.O. </v>
      </c>
      <c r="B15" s="199" t="str">
        <f>'t1'!B15</f>
        <v>0D0I95</v>
      </c>
      <c r="C15" s="209"/>
      <c r="D15" s="210"/>
      <c r="E15" s="209"/>
      <c r="F15" s="210"/>
      <c r="G15" s="209"/>
      <c r="H15" s="210"/>
      <c r="I15" s="209"/>
      <c r="J15" s="210"/>
      <c r="K15" s="209"/>
      <c r="L15" s="210"/>
      <c r="M15" s="211"/>
      <c r="N15" s="212"/>
      <c r="O15" s="209"/>
      <c r="P15" s="210"/>
      <c r="Q15" s="209"/>
      <c r="R15" s="210"/>
      <c r="S15" s="213"/>
      <c r="T15" s="214"/>
      <c r="U15" s="213"/>
      <c r="V15" s="214"/>
      <c r="W15" s="393">
        <f t="shared" si="0"/>
        <v>0</v>
      </c>
      <c r="X15" s="394">
        <f t="shared" si="1"/>
        <v>0</v>
      </c>
      <c r="Y15" s="717">
        <f>'t1'!M15</f>
        <v>0</v>
      </c>
    </row>
    <row r="16" spans="1:25" ht="12.75" customHeight="1" x14ac:dyDescent="0.2">
      <c r="A16" s="133" t="str">
        <f>'t1'!A16</f>
        <v>RESPONSABILE DEI SERVIZI O DEGLI UFFICI IN D.O</v>
      </c>
      <c r="B16" s="199" t="str">
        <f>'t1'!B16</f>
        <v>0D0I96</v>
      </c>
      <c r="C16" s="209"/>
      <c r="D16" s="210"/>
      <c r="E16" s="209"/>
      <c r="F16" s="210"/>
      <c r="G16" s="209"/>
      <c r="H16" s="210"/>
      <c r="I16" s="209"/>
      <c r="J16" s="210"/>
      <c r="K16" s="209"/>
      <c r="L16" s="210"/>
      <c r="M16" s="211"/>
      <c r="N16" s="212"/>
      <c r="O16" s="209"/>
      <c r="P16" s="210"/>
      <c r="Q16" s="209"/>
      <c r="R16" s="210"/>
      <c r="S16" s="213"/>
      <c r="T16" s="214"/>
      <c r="U16" s="213"/>
      <c r="V16" s="214"/>
      <c r="W16" s="393">
        <f>SUM(C16,E16,G16,I16,K16,M16,O16,Q16,S16,U16)</f>
        <v>0</v>
      </c>
      <c r="X16" s="394">
        <f>SUM(D16,F16,H16,J16,L16,N16,P16,R16,T16,V16)</f>
        <v>0</v>
      </c>
      <c r="Y16" s="717">
        <f>'t1'!M16</f>
        <v>0</v>
      </c>
    </row>
    <row r="17" spans="1:25" ht="12.75" customHeight="1" x14ac:dyDescent="0.2">
      <c r="A17" s="133" t="str">
        <f>'t1'!A17</f>
        <v>FUNZIONARI ED ELEVATA QUALIFICAZIONE</v>
      </c>
      <c r="B17" s="199" t="str">
        <f>'t1'!B17</f>
        <v>0FZEQF</v>
      </c>
      <c r="C17" s="209"/>
      <c r="D17" s="210"/>
      <c r="E17" s="209"/>
      <c r="F17" s="210"/>
      <c r="G17" s="209"/>
      <c r="H17" s="210"/>
      <c r="I17" s="209"/>
      <c r="J17" s="210"/>
      <c r="K17" s="209"/>
      <c r="L17" s="210"/>
      <c r="M17" s="211"/>
      <c r="N17" s="212"/>
      <c r="O17" s="209"/>
      <c r="P17" s="210"/>
      <c r="Q17" s="209"/>
      <c r="R17" s="210"/>
      <c r="S17" s="213"/>
      <c r="T17" s="214"/>
      <c r="U17" s="213"/>
      <c r="V17" s="214"/>
      <c r="W17" s="393">
        <f t="shared" si="0"/>
        <v>0</v>
      </c>
      <c r="X17" s="394">
        <f t="shared" si="1"/>
        <v>0</v>
      </c>
      <c r="Y17" s="717">
        <f>'t1'!M17</f>
        <v>0</v>
      </c>
    </row>
    <row r="18" spans="1:25" ht="12.75" customHeight="1" x14ac:dyDescent="0.2">
      <c r="A18" s="133" t="str">
        <f>'t1'!A18</f>
        <v>ISTRUTTORI</v>
      </c>
      <c r="B18" s="199" t="str">
        <f>'t1'!B18</f>
        <v>0IR000</v>
      </c>
      <c r="C18" s="209"/>
      <c r="D18" s="210"/>
      <c r="E18" s="209"/>
      <c r="F18" s="210"/>
      <c r="G18" s="209"/>
      <c r="H18" s="210"/>
      <c r="I18" s="209"/>
      <c r="J18" s="210"/>
      <c r="K18" s="209"/>
      <c r="L18" s="210"/>
      <c r="M18" s="211"/>
      <c r="N18" s="212"/>
      <c r="O18" s="209"/>
      <c r="P18" s="210"/>
      <c r="Q18" s="209"/>
      <c r="R18" s="210"/>
      <c r="S18" s="213"/>
      <c r="T18" s="214"/>
      <c r="U18" s="213"/>
      <c r="V18" s="214"/>
      <c r="W18" s="393">
        <f t="shared" si="0"/>
        <v>0</v>
      </c>
      <c r="X18" s="394">
        <f t="shared" si="1"/>
        <v>0</v>
      </c>
      <c r="Y18" s="717">
        <f>'t1'!M18</f>
        <v>0</v>
      </c>
    </row>
    <row r="19" spans="1:25" ht="12.75" customHeight="1" x14ac:dyDescent="0.2">
      <c r="A19" s="133" t="str">
        <f>'t1'!A19</f>
        <v>OPERATORI ESPERTI</v>
      </c>
      <c r="B19" s="199" t="str">
        <f>'t1'!B19</f>
        <v>0OEESP</v>
      </c>
      <c r="C19" s="209"/>
      <c r="D19" s="210"/>
      <c r="E19" s="209"/>
      <c r="F19" s="210"/>
      <c r="G19" s="209"/>
      <c r="H19" s="210"/>
      <c r="I19" s="209"/>
      <c r="J19" s="210"/>
      <c r="K19" s="209"/>
      <c r="L19" s="210"/>
      <c r="M19" s="211"/>
      <c r="N19" s="212"/>
      <c r="O19" s="209"/>
      <c r="P19" s="210"/>
      <c r="Q19" s="209"/>
      <c r="R19" s="210"/>
      <c r="S19" s="213"/>
      <c r="T19" s="214"/>
      <c r="U19" s="213"/>
      <c r="V19" s="214"/>
      <c r="W19" s="393">
        <f t="shared" si="0"/>
        <v>0</v>
      </c>
      <c r="X19" s="394">
        <f t="shared" si="1"/>
        <v>0</v>
      </c>
      <c r="Y19" s="717">
        <f>'t1'!M19</f>
        <v>0</v>
      </c>
    </row>
    <row r="20" spans="1:25" ht="12.75" customHeight="1" x14ac:dyDescent="0.2">
      <c r="A20" s="133" t="str">
        <f>'t1'!A20</f>
        <v>OPERATORI</v>
      </c>
      <c r="B20" s="199" t="str">
        <f>'t1'!B20</f>
        <v>0OP000</v>
      </c>
      <c r="C20" s="209"/>
      <c r="D20" s="210"/>
      <c r="E20" s="209"/>
      <c r="F20" s="210"/>
      <c r="G20" s="209"/>
      <c r="H20" s="210"/>
      <c r="I20" s="209"/>
      <c r="J20" s="210"/>
      <c r="K20" s="209"/>
      <c r="L20" s="210"/>
      <c r="M20" s="211"/>
      <c r="N20" s="212"/>
      <c r="O20" s="209"/>
      <c r="P20" s="210"/>
      <c r="Q20" s="209"/>
      <c r="R20" s="210"/>
      <c r="S20" s="213"/>
      <c r="T20" s="214"/>
      <c r="U20" s="213"/>
      <c r="V20" s="214"/>
      <c r="W20" s="393">
        <f t="shared" si="0"/>
        <v>0</v>
      </c>
      <c r="X20" s="394">
        <f t="shared" si="1"/>
        <v>0</v>
      </c>
      <c r="Y20" s="717">
        <f>'t1'!M20</f>
        <v>0</v>
      </c>
    </row>
    <row r="21" spans="1:25" ht="12.75" customHeight="1" x14ac:dyDescent="0.2">
      <c r="A21" s="133" t="str">
        <f>'t1'!A21</f>
        <v>CONTRATTISTI</v>
      </c>
      <c r="B21" s="199" t="str">
        <f>'t1'!B21</f>
        <v>000061</v>
      </c>
      <c r="C21" s="209"/>
      <c r="D21" s="210"/>
      <c r="E21" s="209"/>
      <c r="F21" s="210"/>
      <c r="G21" s="209"/>
      <c r="H21" s="210"/>
      <c r="I21" s="209"/>
      <c r="J21" s="210"/>
      <c r="K21" s="209"/>
      <c r="L21" s="210"/>
      <c r="M21" s="211"/>
      <c r="N21" s="212"/>
      <c r="O21" s="209"/>
      <c r="P21" s="210"/>
      <c r="Q21" s="209"/>
      <c r="R21" s="210"/>
      <c r="S21" s="213"/>
      <c r="T21" s="214"/>
      <c r="U21" s="213"/>
      <c r="V21" s="214"/>
      <c r="W21" s="393">
        <f>SUM(C21,E21,G21,I21,K21,M21,O21,Q21,S21,U21)</f>
        <v>0</v>
      </c>
      <c r="X21" s="394">
        <f>SUM(D21,F21,H21,J21,L21,N21,P21,R21,T21,V21)</f>
        <v>0</v>
      </c>
      <c r="Y21" s="717">
        <f>'t1'!M21</f>
        <v>0</v>
      </c>
    </row>
    <row r="22" spans="1:25" ht="12.75" customHeight="1" thickBot="1" x14ac:dyDescent="0.25">
      <c r="A22" s="133" t="str">
        <f>'t1'!A22</f>
        <v>COLLABORATORE A T.D. ART. 90 TUEL</v>
      </c>
      <c r="B22" s="199" t="str">
        <f>'t1'!B22</f>
        <v>000096</v>
      </c>
      <c r="C22" s="209"/>
      <c r="D22" s="210"/>
      <c r="E22" s="209"/>
      <c r="F22" s="210"/>
      <c r="G22" s="209"/>
      <c r="H22" s="210"/>
      <c r="I22" s="209"/>
      <c r="J22" s="210"/>
      <c r="K22" s="209"/>
      <c r="L22" s="210"/>
      <c r="M22" s="211"/>
      <c r="N22" s="212"/>
      <c r="O22" s="209"/>
      <c r="P22" s="210"/>
      <c r="Q22" s="209"/>
      <c r="R22" s="210"/>
      <c r="S22" s="213"/>
      <c r="T22" s="214"/>
      <c r="U22" s="213"/>
      <c r="V22" s="214"/>
      <c r="W22" s="393">
        <f t="shared" si="0"/>
        <v>0</v>
      </c>
      <c r="X22" s="394">
        <f t="shared" si="1"/>
        <v>0</v>
      </c>
      <c r="Y22" s="717">
        <f>'t1'!M22</f>
        <v>0</v>
      </c>
    </row>
    <row r="23" spans="1:25" ht="17.25" customHeight="1" thickTop="1" thickBot="1" x14ac:dyDescent="0.25">
      <c r="A23" s="133" t="str">
        <f>'t1'!A23</f>
        <v>TOTALE</v>
      </c>
      <c r="B23" s="65"/>
      <c r="C23" s="390">
        <f t="shared" ref="C23:X23" si="3">SUM(C6:C22)</f>
        <v>0</v>
      </c>
      <c r="D23" s="391">
        <f t="shared" si="3"/>
        <v>0</v>
      </c>
      <c r="E23" s="390">
        <f t="shared" si="3"/>
        <v>0</v>
      </c>
      <c r="F23" s="391">
        <f t="shared" si="3"/>
        <v>0</v>
      </c>
      <c r="G23" s="390">
        <f t="shared" si="3"/>
        <v>0</v>
      </c>
      <c r="H23" s="391">
        <f t="shared" si="3"/>
        <v>0</v>
      </c>
      <c r="I23" s="390">
        <f t="shared" si="3"/>
        <v>0</v>
      </c>
      <c r="J23" s="391">
        <f t="shared" si="3"/>
        <v>0</v>
      </c>
      <c r="K23" s="390">
        <f t="shared" si="3"/>
        <v>0</v>
      </c>
      <c r="L23" s="391">
        <f t="shared" si="3"/>
        <v>0</v>
      </c>
      <c r="M23" s="390">
        <f t="shared" si="3"/>
        <v>0</v>
      </c>
      <c r="N23" s="391">
        <f t="shared" si="3"/>
        <v>0</v>
      </c>
      <c r="O23" s="390">
        <f t="shared" si="3"/>
        <v>0</v>
      </c>
      <c r="P23" s="391">
        <f t="shared" si="3"/>
        <v>0</v>
      </c>
      <c r="Q23" s="390">
        <f t="shared" si="3"/>
        <v>0</v>
      </c>
      <c r="R23" s="391">
        <f t="shared" si="3"/>
        <v>0</v>
      </c>
      <c r="S23" s="390">
        <f>SUM(S6:S22)</f>
        <v>0</v>
      </c>
      <c r="T23" s="391">
        <f>SUM(T6:T22)</f>
        <v>0</v>
      </c>
      <c r="U23" s="390">
        <f t="shared" si="3"/>
        <v>0</v>
      </c>
      <c r="V23" s="391">
        <f t="shared" si="3"/>
        <v>0</v>
      </c>
      <c r="W23" s="390">
        <f t="shared" si="3"/>
        <v>0</v>
      </c>
      <c r="X23" s="392">
        <f t="shared" si="3"/>
        <v>0</v>
      </c>
    </row>
    <row r="24" spans="1:25" s="36" customFormat="1" ht="19.5" customHeight="1" x14ac:dyDescent="0.2">
      <c r="A24" s="133" t="str">
        <f>'t1'!A24</f>
        <v>(a) personale a tempo indeterminato al quale viene applicato un contratto di lavoro di tipo privatistico (es.:tipografico,chimico,edile,metalmeccanico,portierato, ecc.)</v>
      </c>
      <c r="B24" s="2"/>
      <c r="C24" s="3"/>
      <c r="D24" s="3"/>
      <c r="E24" s="3"/>
      <c r="F24" s="3"/>
      <c r="G24" s="3"/>
      <c r="H24" s="3"/>
      <c r="I24" s="3"/>
      <c r="J24" s="3"/>
      <c r="K24" s="68"/>
    </row>
    <row r="25" spans="1:25" s="3" customFormat="1" x14ac:dyDescent="0.2">
      <c r="A25" s="133" t="str">
        <f>'t1'!A25</f>
        <v>(b) cfr." istruzioni generali e specifiche di comparto" e "glossario"</v>
      </c>
      <c r="B25" s="2"/>
    </row>
  </sheetData>
  <sheetProtection algorithmName="SHA-512" hashValue="LczDGkEp4if6bNwo4FPPq8mFZaUtS2CnS+ahap7uAi5wntcg+HjGJC8dW2DgBi60h0NNRNQGhUGQuu+m36hj2w==" saltValue="24m1umBkues+BcngBneMPQ==" spinCount="100000"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6 B7:X22 A7:A25">
    <cfRule type="expression" dxfId="27" priority="1" stopIfTrue="1">
      <formula>$Y6&gt;0</formula>
    </cfRule>
  </conditionalFormatting>
  <printOptions horizontalCentered="1" verticalCentered="1"/>
  <pageMargins left="0" right="0" top="0.19685039370078741" bottom="0.17" header="0.18" footer="0.2"/>
  <pageSetup paperSize="9" scale="7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5">
    <pageSetUpPr fitToPage="1"/>
  </sheetPr>
  <dimension ref="A1:AC26"/>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7109375" defaultRowHeight="10.199999999999999" x14ac:dyDescent="0.2"/>
  <cols>
    <col min="1" max="1" width="46.7109375" style="36" customWidth="1"/>
    <col min="2" max="2" width="8.140625" style="38" bestFit="1" customWidth="1"/>
    <col min="3" max="4" width="6.7109375" style="36" customWidth="1"/>
    <col min="5" max="24" width="8" style="36" customWidth="1"/>
    <col min="25" max="26" width="6.42578125" style="36" customWidth="1"/>
    <col min="27" max="28" width="8.140625" style="36" customWidth="1"/>
    <col min="29" max="29" width="10.7109375" style="36" hidden="1" customWidth="1"/>
    <col min="30" max="16384" width="10.7109375" style="36"/>
  </cols>
  <sheetData>
    <row r="1" spans="1:29"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AB1" s="281"/>
    </row>
    <row r="2" spans="1:29" ht="30" customHeight="1" thickBot="1" x14ac:dyDescent="0.25">
      <c r="A2" s="37"/>
      <c r="S2" s="1721"/>
      <c r="T2" s="1721"/>
      <c r="U2" s="1721"/>
      <c r="V2" s="1721"/>
      <c r="W2" s="1721"/>
      <c r="X2" s="1721"/>
      <c r="Y2" s="1721"/>
      <c r="Z2" s="1721"/>
      <c r="AA2" s="1721"/>
      <c r="AB2" s="1721"/>
    </row>
    <row r="3" spans="1:29" ht="16.5" customHeight="1" thickBot="1" x14ac:dyDescent="0.25">
      <c r="A3" s="39"/>
      <c r="B3" s="40"/>
      <c r="C3" s="41" t="s">
        <v>248</v>
      </c>
      <c r="D3" s="42"/>
      <c r="E3" s="42"/>
      <c r="F3" s="42"/>
      <c r="G3" s="42"/>
      <c r="H3" s="42"/>
      <c r="I3" s="42"/>
      <c r="J3" s="42"/>
      <c r="K3" s="42"/>
      <c r="L3" s="42"/>
      <c r="M3" s="42"/>
      <c r="N3" s="42"/>
      <c r="O3" s="42"/>
      <c r="P3" s="42"/>
      <c r="Q3" s="42"/>
      <c r="R3" s="42"/>
      <c r="S3" s="42"/>
      <c r="T3" s="42"/>
      <c r="U3" s="42"/>
      <c r="V3" s="42"/>
      <c r="W3" s="42"/>
      <c r="X3" s="43"/>
      <c r="Y3" s="42"/>
      <c r="Z3" s="43"/>
      <c r="AA3" s="42"/>
      <c r="AB3" s="43"/>
    </row>
    <row r="4" spans="1:29" ht="16.5" customHeight="1" thickTop="1" x14ac:dyDescent="0.2">
      <c r="A4" s="247" t="s">
        <v>142</v>
      </c>
      <c r="B4" s="44" t="s">
        <v>71</v>
      </c>
      <c r="C4" s="1754" t="s">
        <v>175</v>
      </c>
      <c r="D4" s="1755"/>
      <c r="E4" s="142" t="s">
        <v>176</v>
      </c>
      <c r="F4" s="141"/>
      <c r="G4" s="1754" t="s">
        <v>81</v>
      </c>
      <c r="H4" s="1755"/>
      <c r="I4" s="1754" t="s">
        <v>82</v>
      </c>
      <c r="J4" s="1755"/>
      <c r="K4" s="1754" t="s">
        <v>83</v>
      </c>
      <c r="L4" s="1755"/>
      <c r="M4" s="1754" t="s">
        <v>84</v>
      </c>
      <c r="N4" s="1755"/>
      <c r="O4" s="1754" t="s">
        <v>85</v>
      </c>
      <c r="P4" s="1755"/>
      <c r="Q4" s="1754" t="s">
        <v>86</v>
      </c>
      <c r="R4" s="1755"/>
      <c r="S4" s="1754" t="s">
        <v>87</v>
      </c>
      <c r="T4" s="1755"/>
      <c r="U4" s="1754" t="s">
        <v>88</v>
      </c>
      <c r="V4" s="1755"/>
      <c r="W4" s="1754" t="s">
        <v>450</v>
      </c>
      <c r="X4" s="1755"/>
      <c r="Y4" s="1754" t="s">
        <v>451</v>
      </c>
      <c r="Z4" s="1756"/>
      <c r="AA4" s="1754" t="s">
        <v>74</v>
      </c>
      <c r="AB4" s="1756"/>
    </row>
    <row r="5" spans="1:29" ht="10.8" thickBot="1" x14ac:dyDescent="0.25">
      <c r="A5" s="723" t="s">
        <v>606</v>
      </c>
      <c r="B5" s="45"/>
      <c r="C5" s="46" t="s">
        <v>89</v>
      </c>
      <c r="D5" s="47" t="s">
        <v>90</v>
      </c>
      <c r="E5" s="46" t="s">
        <v>89</v>
      </c>
      <c r="F5" s="47" t="s">
        <v>90</v>
      </c>
      <c r="G5" s="46" t="s">
        <v>89</v>
      </c>
      <c r="H5" s="47" t="s">
        <v>90</v>
      </c>
      <c r="I5" s="46" t="s">
        <v>89</v>
      </c>
      <c r="J5" s="47" t="s">
        <v>90</v>
      </c>
      <c r="K5" s="46" t="s">
        <v>89</v>
      </c>
      <c r="L5" s="47" t="s">
        <v>90</v>
      </c>
      <c r="M5" s="46" t="s">
        <v>89</v>
      </c>
      <c r="N5" s="47" t="s">
        <v>90</v>
      </c>
      <c r="O5" s="46" t="s">
        <v>89</v>
      </c>
      <c r="P5" s="47" t="s">
        <v>90</v>
      </c>
      <c r="Q5" s="46" t="s">
        <v>89</v>
      </c>
      <c r="R5" s="47" t="s">
        <v>90</v>
      </c>
      <c r="S5" s="46" t="s">
        <v>89</v>
      </c>
      <c r="T5" s="47" t="s">
        <v>90</v>
      </c>
      <c r="U5" s="46" t="s">
        <v>89</v>
      </c>
      <c r="V5" s="47" t="s">
        <v>90</v>
      </c>
      <c r="W5" s="46" t="s">
        <v>89</v>
      </c>
      <c r="X5" s="48" t="s">
        <v>90</v>
      </c>
      <c r="Y5" s="46" t="s">
        <v>89</v>
      </c>
      <c r="Z5" s="48" t="s">
        <v>90</v>
      </c>
      <c r="AA5" s="46" t="s">
        <v>89</v>
      </c>
      <c r="AB5" s="48" t="s">
        <v>90</v>
      </c>
    </row>
    <row r="6" spans="1:29" ht="13.5" customHeight="1" thickTop="1" x14ac:dyDescent="0.2">
      <c r="A6" s="133" t="str">
        <f>'t1'!A6</f>
        <v>SEGRETARIO A</v>
      </c>
      <c r="B6" s="199" t="str">
        <f>'t1'!B6</f>
        <v>0D0102</v>
      </c>
      <c r="C6" s="227"/>
      <c r="D6" s="228"/>
      <c r="E6" s="229"/>
      <c r="F6" s="228"/>
      <c r="G6" s="227"/>
      <c r="H6" s="228"/>
      <c r="I6" s="227"/>
      <c r="J6" s="228"/>
      <c r="K6" s="227"/>
      <c r="L6" s="228"/>
      <c r="M6" s="227"/>
      <c r="N6" s="228"/>
      <c r="O6" s="229"/>
      <c r="P6" s="230"/>
      <c r="Q6" s="227"/>
      <c r="R6" s="228"/>
      <c r="S6" s="227"/>
      <c r="T6" s="228"/>
      <c r="U6" s="227"/>
      <c r="V6" s="228"/>
      <c r="W6" s="231"/>
      <c r="X6" s="228"/>
      <c r="Y6" s="231"/>
      <c r="Z6" s="228"/>
      <c r="AA6" s="395">
        <f>SUM(C6,E6,G6,I6,K6,M6,O6,Q6,S6,U6,W6,Y6)</f>
        <v>0</v>
      </c>
      <c r="AB6" s="396">
        <f>SUM(D6,F6,H6,J6,L6,N6,P6,R6,T6,V6,X6,Z6)</f>
        <v>0</v>
      </c>
      <c r="AC6" s="718">
        <f>'t1'!M6</f>
        <v>0</v>
      </c>
    </row>
    <row r="7" spans="1:29" ht="14.1" customHeight="1" x14ac:dyDescent="0.2">
      <c r="A7" s="133" t="str">
        <f>'t1'!A7</f>
        <v>SEGRETARIO B</v>
      </c>
      <c r="B7" s="199" t="str">
        <f>'t1'!B7</f>
        <v>0D0103</v>
      </c>
      <c r="C7" s="227"/>
      <c r="D7" s="228"/>
      <c r="E7" s="229"/>
      <c r="F7" s="228"/>
      <c r="G7" s="227"/>
      <c r="H7" s="228"/>
      <c r="I7" s="227"/>
      <c r="J7" s="228"/>
      <c r="K7" s="227"/>
      <c r="L7" s="228"/>
      <c r="M7" s="227"/>
      <c r="N7" s="228"/>
      <c r="O7" s="229"/>
      <c r="P7" s="230"/>
      <c r="Q7" s="227"/>
      <c r="R7" s="228"/>
      <c r="S7" s="227"/>
      <c r="T7" s="228"/>
      <c r="U7" s="227"/>
      <c r="V7" s="228"/>
      <c r="W7" s="231"/>
      <c r="X7" s="228"/>
      <c r="Y7" s="231"/>
      <c r="Z7" s="228"/>
      <c r="AA7" s="395">
        <f t="shared" ref="AA7:AA22" si="0">SUM(C7,E7,G7,I7,K7,M7,O7,Q7,S7,U7,W7,Y7)</f>
        <v>0</v>
      </c>
      <c r="AB7" s="396">
        <f t="shared" ref="AB7:AB22" si="1">SUM(D7,F7,H7,J7,L7,N7,P7,R7,T7,V7,X7,Z7)</f>
        <v>0</v>
      </c>
      <c r="AC7" s="718">
        <f>'t1'!M7</f>
        <v>0</v>
      </c>
    </row>
    <row r="8" spans="1:29" ht="14.1" customHeight="1" x14ac:dyDescent="0.2">
      <c r="A8" s="133" t="str">
        <f>'t1'!A8</f>
        <v>SEGRETARIO C</v>
      </c>
      <c r="B8" s="199" t="str">
        <f>'t1'!B8</f>
        <v>0D0485</v>
      </c>
      <c r="C8" s="227"/>
      <c r="D8" s="228"/>
      <c r="E8" s="229"/>
      <c r="F8" s="228"/>
      <c r="G8" s="227"/>
      <c r="H8" s="228"/>
      <c r="I8" s="227"/>
      <c r="J8" s="228"/>
      <c r="K8" s="227"/>
      <c r="L8" s="228"/>
      <c r="M8" s="227"/>
      <c r="N8" s="228"/>
      <c r="O8" s="229"/>
      <c r="P8" s="230"/>
      <c r="Q8" s="227"/>
      <c r="R8" s="228"/>
      <c r="S8" s="227"/>
      <c r="T8" s="228"/>
      <c r="U8" s="227"/>
      <c r="V8" s="228"/>
      <c r="W8" s="231"/>
      <c r="X8" s="228"/>
      <c r="Y8" s="231"/>
      <c r="Z8" s="228"/>
      <c r="AA8" s="395">
        <f t="shared" si="0"/>
        <v>0</v>
      </c>
      <c r="AB8" s="396">
        <f t="shared" si="1"/>
        <v>0</v>
      </c>
      <c r="AC8" s="718">
        <f>'t1'!M8</f>
        <v>0</v>
      </c>
    </row>
    <row r="9" spans="1:29" ht="14.1" customHeight="1" x14ac:dyDescent="0.2">
      <c r="A9" s="133" t="str">
        <f>'t1'!A9</f>
        <v>DIRETTORE  GENERALE</v>
      </c>
      <c r="B9" s="199" t="str">
        <f>'t1'!B9</f>
        <v>0D0097</v>
      </c>
      <c r="C9" s="227"/>
      <c r="D9" s="228"/>
      <c r="E9" s="229"/>
      <c r="F9" s="228"/>
      <c r="G9" s="227"/>
      <c r="H9" s="228"/>
      <c r="I9" s="227"/>
      <c r="J9" s="228"/>
      <c r="K9" s="227"/>
      <c r="L9" s="228"/>
      <c r="M9" s="227"/>
      <c r="N9" s="228"/>
      <c r="O9" s="229"/>
      <c r="P9" s="230"/>
      <c r="Q9" s="227"/>
      <c r="R9" s="228"/>
      <c r="S9" s="227"/>
      <c r="T9" s="228"/>
      <c r="U9" s="227"/>
      <c r="V9" s="228"/>
      <c r="W9" s="231"/>
      <c r="X9" s="228"/>
      <c r="Y9" s="231"/>
      <c r="Z9" s="228"/>
      <c r="AA9" s="395">
        <f t="shared" ref="AA9:AB13" si="2">SUM(C9,E9,G9,I9,K9,M9,O9,Q9,S9,U9,W9,Y9)</f>
        <v>0</v>
      </c>
      <c r="AB9" s="396">
        <f t="shared" si="2"/>
        <v>0</v>
      </c>
      <c r="AC9" s="718">
        <f>'t1'!M9</f>
        <v>0</v>
      </c>
    </row>
    <row r="10" spans="1:29" ht="14.1" customHeight="1" x14ac:dyDescent="0.2">
      <c r="A10" s="133" t="str">
        <f>'t1'!A10</f>
        <v>ALTE SPECIALIZZ. FUORI D.O.</v>
      </c>
      <c r="B10" s="199" t="str">
        <f>'t1'!B10</f>
        <v>0D0095</v>
      </c>
      <c r="C10" s="227"/>
      <c r="D10" s="228"/>
      <c r="E10" s="229"/>
      <c r="F10" s="228"/>
      <c r="G10" s="227"/>
      <c r="H10" s="228"/>
      <c r="I10" s="227"/>
      <c r="J10" s="228"/>
      <c r="K10" s="227"/>
      <c r="L10" s="228"/>
      <c r="M10" s="227"/>
      <c r="N10" s="228"/>
      <c r="O10" s="229"/>
      <c r="P10" s="230"/>
      <c r="Q10" s="227"/>
      <c r="R10" s="228"/>
      <c r="S10" s="227"/>
      <c r="T10" s="228"/>
      <c r="U10" s="227"/>
      <c r="V10" s="228"/>
      <c r="W10" s="231"/>
      <c r="X10" s="228"/>
      <c r="Y10" s="231"/>
      <c r="Z10" s="228"/>
      <c r="AA10" s="395">
        <f t="shared" si="2"/>
        <v>0</v>
      </c>
      <c r="AB10" s="396">
        <f t="shared" si="2"/>
        <v>0</v>
      </c>
      <c r="AC10" s="718">
        <f>'t1'!M10</f>
        <v>0</v>
      </c>
    </row>
    <row r="11" spans="1:29" ht="14.1" customHeight="1" x14ac:dyDescent="0.2">
      <c r="A11" s="133" t="str">
        <f>'t1'!A11</f>
        <v>DIRIGENTE A TEMPO DETERMINATO FUORI D.O.</v>
      </c>
      <c r="B11" s="199" t="str">
        <f>'t1'!B11</f>
        <v>0D0098</v>
      </c>
      <c r="C11" s="227"/>
      <c r="D11" s="228"/>
      <c r="E11" s="229"/>
      <c r="F11" s="228"/>
      <c r="G11" s="227"/>
      <c r="H11" s="228"/>
      <c r="I11" s="227"/>
      <c r="J11" s="228"/>
      <c r="K11" s="227"/>
      <c r="L11" s="228"/>
      <c r="M11" s="227"/>
      <c r="N11" s="228"/>
      <c r="O11" s="229"/>
      <c r="P11" s="230"/>
      <c r="Q11" s="227"/>
      <c r="R11" s="228"/>
      <c r="S11" s="227"/>
      <c r="T11" s="228"/>
      <c r="U11" s="227"/>
      <c r="V11" s="228"/>
      <c r="W11" s="231"/>
      <c r="X11" s="228"/>
      <c r="Y11" s="231"/>
      <c r="Z11" s="228"/>
      <c r="AA11" s="395">
        <f t="shared" si="2"/>
        <v>0</v>
      </c>
      <c r="AB11" s="396">
        <f t="shared" si="2"/>
        <v>0</v>
      </c>
      <c r="AC11" s="718">
        <f>'t1'!M11</f>
        <v>0</v>
      </c>
    </row>
    <row r="12" spans="1:29" ht="14.1" customHeight="1" x14ac:dyDescent="0.2">
      <c r="A12" s="133" t="str">
        <f>'t1'!A12</f>
        <v>SEGRETARIO GENERALE CCIAA</v>
      </c>
      <c r="B12" s="199" t="str">
        <f>'t1'!B12</f>
        <v>0D0104</v>
      </c>
      <c r="C12" s="227"/>
      <c r="D12" s="228"/>
      <c r="E12" s="229"/>
      <c r="F12" s="228"/>
      <c r="G12" s="227"/>
      <c r="H12" s="228"/>
      <c r="I12" s="227"/>
      <c r="J12" s="228"/>
      <c r="K12" s="227"/>
      <c r="L12" s="228"/>
      <c r="M12" s="227"/>
      <c r="N12" s="228"/>
      <c r="O12" s="229"/>
      <c r="P12" s="230"/>
      <c r="Q12" s="227"/>
      <c r="R12" s="228"/>
      <c r="S12" s="227"/>
      <c r="T12" s="228"/>
      <c r="U12" s="227"/>
      <c r="V12" s="228"/>
      <c r="W12" s="231"/>
      <c r="X12" s="228"/>
      <c r="Y12" s="231"/>
      <c r="Z12" s="228"/>
      <c r="AA12" s="395">
        <f t="shared" si="2"/>
        <v>0</v>
      </c>
      <c r="AB12" s="396">
        <f t="shared" si="2"/>
        <v>0</v>
      </c>
      <c r="AC12" s="718">
        <f>'t1'!M12</f>
        <v>0</v>
      </c>
    </row>
    <row r="13" spans="1:29" ht="14.1" customHeight="1" x14ac:dyDescent="0.2">
      <c r="A13" s="133" t="str">
        <f>'t1'!A13</f>
        <v>DIRIGENTE A TEMPO INDETERMINATO</v>
      </c>
      <c r="B13" s="199" t="str">
        <f>'t1'!B13</f>
        <v>0D0164</v>
      </c>
      <c r="C13" s="227"/>
      <c r="D13" s="228"/>
      <c r="E13" s="229"/>
      <c r="F13" s="228"/>
      <c r="G13" s="227"/>
      <c r="H13" s="228"/>
      <c r="I13" s="227"/>
      <c r="J13" s="228"/>
      <c r="K13" s="227"/>
      <c r="L13" s="228"/>
      <c r="M13" s="227"/>
      <c r="N13" s="228"/>
      <c r="O13" s="229"/>
      <c r="P13" s="230"/>
      <c r="Q13" s="227"/>
      <c r="R13" s="228"/>
      <c r="S13" s="227"/>
      <c r="T13" s="228"/>
      <c r="U13" s="227"/>
      <c r="V13" s="228"/>
      <c r="W13" s="231"/>
      <c r="X13" s="228"/>
      <c r="Y13" s="231"/>
      <c r="Z13" s="228"/>
      <c r="AA13" s="395">
        <f t="shared" si="2"/>
        <v>0</v>
      </c>
      <c r="AB13" s="396">
        <f t="shared" si="2"/>
        <v>0</v>
      </c>
      <c r="AC13" s="718">
        <f>'t1'!M13</f>
        <v>0</v>
      </c>
    </row>
    <row r="14" spans="1:29" ht="14.1" customHeight="1" x14ac:dyDescent="0.2">
      <c r="A14" s="133" t="str">
        <f>'t1'!A14</f>
        <v>DIRIGENTE A TEMPO DETERMINATO IN D.O.</v>
      </c>
      <c r="B14" s="199" t="str">
        <f>'t1'!B14</f>
        <v>0D0165</v>
      </c>
      <c r="C14" s="227"/>
      <c r="D14" s="228"/>
      <c r="E14" s="229"/>
      <c r="F14" s="228"/>
      <c r="G14" s="227"/>
      <c r="H14" s="228"/>
      <c r="I14" s="227"/>
      <c r="J14" s="228"/>
      <c r="K14" s="227"/>
      <c r="L14" s="228"/>
      <c r="M14" s="227"/>
      <c r="N14" s="228"/>
      <c r="O14" s="229"/>
      <c r="P14" s="230"/>
      <c r="Q14" s="227"/>
      <c r="R14" s="228"/>
      <c r="S14" s="227"/>
      <c r="T14" s="228"/>
      <c r="U14" s="227"/>
      <c r="V14" s="228"/>
      <c r="W14" s="231"/>
      <c r="X14" s="228"/>
      <c r="Y14" s="231"/>
      <c r="Z14" s="228"/>
      <c r="AA14" s="395">
        <f t="shared" si="0"/>
        <v>0</v>
      </c>
      <c r="AB14" s="396">
        <f t="shared" si="1"/>
        <v>0</v>
      </c>
      <c r="AC14" s="718">
        <f>'t1'!M14</f>
        <v>0</v>
      </c>
    </row>
    <row r="15" spans="1:29" ht="14.1" customHeight="1" x14ac:dyDescent="0.2">
      <c r="A15" s="133" t="str">
        <f>'t1'!A15</f>
        <v xml:space="preserve">ALTE SPECIALIZZ. IN D.O. </v>
      </c>
      <c r="B15" s="199" t="str">
        <f>'t1'!B15</f>
        <v>0D0I95</v>
      </c>
      <c r="C15" s="227"/>
      <c r="D15" s="228"/>
      <c r="E15" s="229"/>
      <c r="F15" s="228"/>
      <c r="G15" s="227"/>
      <c r="H15" s="228"/>
      <c r="I15" s="227"/>
      <c r="J15" s="228"/>
      <c r="K15" s="227"/>
      <c r="L15" s="228"/>
      <c r="M15" s="227"/>
      <c r="N15" s="228"/>
      <c r="O15" s="229"/>
      <c r="P15" s="230"/>
      <c r="Q15" s="227"/>
      <c r="R15" s="228"/>
      <c r="S15" s="227"/>
      <c r="T15" s="228"/>
      <c r="U15" s="227"/>
      <c r="V15" s="228"/>
      <c r="W15" s="231"/>
      <c r="X15" s="228"/>
      <c r="Y15" s="231"/>
      <c r="Z15" s="228"/>
      <c r="AA15" s="395">
        <f t="shared" si="0"/>
        <v>0</v>
      </c>
      <c r="AB15" s="396">
        <f t="shared" si="1"/>
        <v>0</v>
      </c>
      <c r="AC15" s="718">
        <f>'t1'!M15</f>
        <v>0</v>
      </c>
    </row>
    <row r="16" spans="1:29" ht="14.1" customHeight="1" x14ac:dyDescent="0.2">
      <c r="A16" s="133" t="str">
        <f>'t1'!A16</f>
        <v>RESPONSABILE DEI SERVIZI O DEGLI UFFICI IN D.O</v>
      </c>
      <c r="B16" s="199" t="str">
        <f>'t1'!B16</f>
        <v>0D0I96</v>
      </c>
      <c r="C16" s="227"/>
      <c r="D16" s="228"/>
      <c r="E16" s="229"/>
      <c r="F16" s="228"/>
      <c r="G16" s="227"/>
      <c r="H16" s="228"/>
      <c r="I16" s="227"/>
      <c r="J16" s="228"/>
      <c r="K16" s="227"/>
      <c r="L16" s="228"/>
      <c r="M16" s="227"/>
      <c r="N16" s="228"/>
      <c r="O16" s="229"/>
      <c r="P16" s="230"/>
      <c r="Q16" s="227"/>
      <c r="R16" s="228"/>
      <c r="S16" s="227"/>
      <c r="T16" s="228"/>
      <c r="U16" s="227"/>
      <c r="V16" s="228"/>
      <c r="W16" s="231"/>
      <c r="X16" s="228"/>
      <c r="Y16" s="231"/>
      <c r="Z16" s="228"/>
      <c r="AA16" s="395">
        <f>SUM(C16,E16,G16,I16,K16,M16,O16,Q16,S16,U16,W16,Y16)</f>
        <v>0</v>
      </c>
      <c r="AB16" s="396">
        <f>SUM(D16,F16,H16,J16,L16,N16,P16,R16,T16,V16,X16,Z16)</f>
        <v>0</v>
      </c>
      <c r="AC16" s="718">
        <f>'t1'!M16</f>
        <v>0</v>
      </c>
    </row>
    <row r="17" spans="1:29" ht="14.1" customHeight="1" x14ac:dyDescent="0.2">
      <c r="A17" s="133" t="str">
        <f>'t1'!A17</f>
        <v>FUNZIONARI ED ELEVATA QUALIFICAZIONE</v>
      </c>
      <c r="B17" s="199" t="str">
        <f>'t1'!B17</f>
        <v>0FZEQF</v>
      </c>
      <c r="C17" s="227"/>
      <c r="D17" s="228"/>
      <c r="E17" s="229"/>
      <c r="F17" s="228"/>
      <c r="G17" s="227"/>
      <c r="H17" s="228"/>
      <c r="I17" s="227"/>
      <c r="J17" s="228"/>
      <c r="K17" s="227"/>
      <c r="L17" s="228"/>
      <c r="M17" s="227"/>
      <c r="N17" s="228"/>
      <c r="O17" s="229"/>
      <c r="P17" s="230"/>
      <c r="Q17" s="227"/>
      <c r="R17" s="228"/>
      <c r="S17" s="227"/>
      <c r="T17" s="228"/>
      <c r="U17" s="227"/>
      <c r="V17" s="228"/>
      <c r="W17" s="231"/>
      <c r="X17" s="228"/>
      <c r="Y17" s="231"/>
      <c r="Z17" s="228"/>
      <c r="AA17" s="395">
        <f t="shared" si="0"/>
        <v>0</v>
      </c>
      <c r="AB17" s="396">
        <f t="shared" si="1"/>
        <v>0</v>
      </c>
      <c r="AC17" s="718">
        <f>'t1'!M17</f>
        <v>0</v>
      </c>
    </row>
    <row r="18" spans="1:29" ht="14.1" customHeight="1" x14ac:dyDescent="0.2">
      <c r="A18" s="133" t="str">
        <f>'t1'!A18</f>
        <v>ISTRUTTORI</v>
      </c>
      <c r="B18" s="199" t="str">
        <f>'t1'!B18</f>
        <v>0IR000</v>
      </c>
      <c r="C18" s="227"/>
      <c r="D18" s="228"/>
      <c r="E18" s="229"/>
      <c r="F18" s="228"/>
      <c r="G18" s="227"/>
      <c r="H18" s="228"/>
      <c r="I18" s="227"/>
      <c r="J18" s="228"/>
      <c r="K18" s="227"/>
      <c r="L18" s="228"/>
      <c r="M18" s="227"/>
      <c r="N18" s="228"/>
      <c r="O18" s="229"/>
      <c r="P18" s="230"/>
      <c r="Q18" s="227"/>
      <c r="R18" s="228"/>
      <c r="S18" s="227"/>
      <c r="T18" s="228"/>
      <c r="U18" s="227"/>
      <c r="V18" s="228"/>
      <c r="W18" s="231"/>
      <c r="X18" s="228"/>
      <c r="Y18" s="231"/>
      <c r="Z18" s="228"/>
      <c r="AA18" s="395">
        <f t="shared" si="0"/>
        <v>0</v>
      </c>
      <c r="AB18" s="396">
        <f t="shared" si="1"/>
        <v>0</v>
      </c>
      <c r="AC18" s="718">
        <f>'t1'!M18</f>
        <v>0</v>
      </c>
    </row>
    <row r="19" spans="1:29" ht="14.1" customHeight="1" x14ac:dyDescent="0.2">
      <c r="A19" s="133" t="str">
        <f>'t1'!A19</f>
        <v>OPERATORI ESPERTI</v>
      </c>
      <c r="B19" s="199" t="str">
        <f>'t1'!B19</f>
        <v>0OEESP</v>
      </c>
      <c r="C19" s="227"/>
      <c r="D19" s="228"/>
      <c r="E19" s="229"/>
      <c r="F19" s="228"/>
      <c r="G19" s="227"/>
      <c r="H19" s="228"/>
      <c r="I19" s="227"/>
      <c r="J19" s="228"/>
      <c r="K19" s="227"/>
      <c r="L19" s="228"/>
      <c r="M19" s="227"/>
      <c r="N19" s="228"/>
      <c r="O19" s="229"/>
      <c r="P19" s="230"/>
      <c r="Q19" s="227"/>
      <c r="R19" s="228"/>
      <c r="S19" s="227"/>
      <c r="T19" s="228"/>
      <c r="U19" s="227"/>
      <c r="V19" s="228"/>
      <c r="W19" s="231"/>
      <c r="X19" s="228"/>
      <c r="Y19" s="231"/>
      <c r="Z19" s="228"/>
      <c r="AA19" s="395">
        <f t="shared" si="0"/>
        <v>0</v>
      </c>
      <c r="AB19" s="396">
        <f t="shared" si="1"/>
        <v>0</v>
      </c>
      <c r="AC19" s="718">
        <f>'t1'!M19</f>
        <v>0</v>
      </c>
    </row>
    <row r="20" spans="1:29" ht="14.1" customHeight="1" x14ac:dyDescent="0.2">
      <c r="A20" s="133" t="str">
        <f>'t1'!A20</f>
        <v>OPERATORI</v>
      </c>
      <c r="B20" s="199" t="str">
        <f>'t1'!B20</f>
        <v>0OP000</v>
      </c>
      <c r="C20" s="227"/>
      <c r="D20" s="228"/>
      <c r="E20" s="229"/>
      <c r="F20" s="228"/>
      <c r="G20" s="227"/>
      <c r="H20" s="228"/>
      <c r="I20" s="227"/>
      <c r="J20" s="228"/>
      <c r="K20" s="227"/>
      <c r="L20" s="228"/>
      <c r="M20" s="227"/>
      <c r="N20" s="228"/>
      <c r="O20" s="229"/>
      <c r="P20" s="230"/>
      <c r="Q20" s="227"/>
      <c r="R20" s="228"/>
      <c r="S20" s="227"/>
      <c r="T20" s="228"/>
      <c r="U20" s="227"/>
      <c r="V20" s="228"/>
      <c r="W20" s="231"/>
      <c r="X20" s="228"/>
      <c r="Y20" s="231"/>
      <c r="Z20" s="228"/>
      <c r="AA20" s="395">
        <f t="shared" si="0"/>
        <v>0</v>
      </c>
      <c r="AB20" s="396">
        <f t="shared" si="1"/>
        <v>0</v>
      </c>
      <c r="AC20" s="718">
        <f>'t1'!M20</f>
        <v>0</v>
      </c>
    </row>
    <row r="21" spans="1:29" ht="14.1" customHeight="1" x14ac:dyDescent="0.2">
      <c r="A21" s="133" t="str">
        <f>'t1'!A21</f>
        <v>CONTRATTISTI</v>
      </c>
      <c r="B21" s="199" t="str">
        <f>'t1'!B21</f>
        <v>000061</v>
      </c>
      <c r="C21" s="227"/>
      <c r="D21" s="228"/>
      <c r="E21" s="229"/>
      <c r="F21" s="228"/>
      <c r="G21" s="227"/>
      <c r="H21" s="228"/>
      <c r="I21" s="227"/>
      <c r="J21" s="228"/>
      <c r="K21" s="227"/>
      <c r="L21" s="228"/>
      <c r="M21" s="227"/>
      <c r="N21" s="228"/>
      <c r="O21" s="229"/>
      <c r="P21" s="230"/>
      <c r="Q21" s="227"/>
      <c r="R21" s="228"/>
      <c r="S21" s="227"/>
      <c r="T21" s="228"/>
      <c r="U21" s="227"/>
      <c r="V21" s="228"/>
      <c r="W21" s="231"/>
      <c r="X21" s="228"/>
      <c r="Y21" s="231"/>
      <c r="Z21" s="228"/>
      <c r="AA21" s="395">
        <f>SUM(C21,E21,G21,I21,K21,M21,O21,Q21,S21,U21,W21,Y21)</f>
        <v>0</v>
      </c>
      <c r="AB21" s="396">
        <f>SUM(D21,F21,H21,J21,L21,N21,P21,R21,T21,V21,X21,Z21)</f>
        <v>0</v>
      </c>
      <c r="AC21" s="718">
        <f>'t1'!M21</f>
        <v>0</v>
      </c>
    </row>
    <row r="22" spans="1:29" ht="14.1" customHeight="1" thickBot="1" x14ac:dyDescent="0.25">
      <c r="A22" s="133" t="str">
        <f>'t1'!A22</f>
        <v>COLLABORATORE A T.D. ART. 90 TUEL</v>
      </c>
      <c r="B22" s="199" t="str">
        <f>'t1'!B22</f>
        <v>000096</v>
      </c>
      <c r="C22" s="227"/>
      <c r="D22" s="228"/>
      <c r="E22" s="229"/>
      <c r="F22" s="228"/>
      <c r="G22" s="227"/>
      <c r="H22" s="228"/>
      <c r="I22" s="227"/>
      <c r="J22" s="228"/>
      <c r="K22" s="227"/>
      <c r="L22" s="228"/>
      <c r="M22" s="227"/>
      <c r="N22" s="228"/>
      <c r="O22" s="229"/>
      <c r="P22" s="230"/>
      <c r="Q22" s="227"/>
      <c r="R22" s="228"/>
      <c r="S22" s="227"/>
      <c r="T22" s="228"/>
      <c r="U22" s="227"/>
      <c r="V22" s="228"/>
      <c r="W22" s="231"/>
      <c r="X22" s="228"/>
      <c r="Y22" s="231"/>
      <c r="Z22" s="228"/>
      <c r="AA22" s="395">
        <f t="shared" si="0"/>
        <v>0</v>
      </c>
      <c r="AB22" s="396">
        <f t="shared" si="1"/>
        <v>0</v>
      </c>
      <c r="AC22" s="718">
        <f>'t1'!M22</f>
        <v>0</v>
      </c>
    </row>
    <row r="23" spans="1:29" ht="16.5" customHeight="1" thickTop="1" thickBot="1" x14ac:dyDescent="0.25">
      <c r="A23" s="49" t="s">
        <v>74</v>
      </c>
      <c r="B23" s="50"/>
      <c r="C23" s="397">
        <f t="shared" ref="C23:AB23" si="3">SUM(C6:C22)</f>
        <v>0</v>
      </c>
      <c r="D23" s="399">
        <f t="shared" si="3"/>
        <v>0</v>
      </c>
      <c r="E23" s="397">
        <f t="shared" si="3"/>
        <v>0</v>
      </c>
      <c r="F23" s="399">
        <f t="shared" si="3"/>
        <v>0</v>
      </c>
      <c r="G23" s="397">
        <f t="shared" si="3"/>
        <v>0</v>
      </c>
      <c r="H23" s="399">
        <f t="shared" si="3"/>
        <v>0</v>
      </c>
      <c r="I23" s="397">
        <f t="shared" si="3"/>
        <v>0</v>
      </c>
      <c r="J23" s="399">
        <f t="shared" si="3"/>
        <v>0</v>
      </c>
      <c r="K23" s="397">
        <f t="shared" si="3"/>
        <v>0</v>
      </c>
      <c r="L23" s="399">
        <f t="shared" si="3"/>
        <v>0</v>
      </c>
      <c r="M23" s="397">
        <f t="shared" si="3"/>
        <v>0</v>
      </c>
      <c r="N23" s="399">
        <f t="shared" si="3"/>
        <v>0</v>
      </c>
      <c r="O23" s="397">
        <f t="shared" si="3"/>
        <v>0</v>
      </c>
      <c r="P23" s="399">
        <f t="shared" si="3"/>
        <v>0</v>
      </c>
      <c r="Q23" s="397">
        <f t="shared" si="3"/>
        <v>0</v>
      </c>
      <c r="R23" s="399">
        <f t="shared" si="3"/>
        <v>0</v>
      </c>
      <c r="S23" s="397">
        <f t="shared" si="3"/>
        <v>0</v>
      </c>
      <c r="T23" s="399">
        <f t="shared" si="3"/>
        <v>0</v>
      </c>
      <c r="U23" s="397">
        <f t="shared" si="3"/>
        <v>0</v>
      </c>
      <c r="V23" s="399">
        <f t="shared" si="3"/>
        <v>0</v>
      </c>
      <c r="W23" s="397">
        <f>SUM(W6:W22)</f>
        <v>0</v>
      </c>
      <c r="X23" s="399">
        <f>SUM(X6:X22)</f>
        <v>0</v>
      </c>
      <c r="Y23" s="397">
        <f t="shared" si="3"/>
        <v>0</v>
      </c>
      <c r="Z23" s="399">
        <f t="shared" si="3"/>
        <v>0</v>
      </c>
      <c r="AA23" s="397">
        <f t="shared" si="3"/>
        <v>0</v>
      </c>
      <c r="AB23" s="398">
        <f t="shared" si="3"/>
        <v>0</v>
      </c>
    </row>
    <row r="24" spans="1:29" ht="8.25" customHeight="1" x14ac:dyDescent="0.2">
      <c r="A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1:29" x14ac:dyDescent="0.2">
      <c r="A25" s="20" t="str">
        <f>'t1'!$A$24</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68"/>
    </row>
    <row r="26" spans="1:29" s="3" customFormat="1" x14ac:dyDescent="0.2">
      <c r="A26" s="20" t="str">
        <f>'t1'!$A$25</f>
        <v>(b) cfr." istruzioni generali e specifiche di comparto" e "glossario"</v>
      </c>
      <c r="B26" s="2"/>
    </row>
  </sheetData>
  <sheetProtection algorithmName="SHA-512" hashValue="sMr80DmDydvrfvZjUtc2jgynUXoMqkC4Wnz4TBNUuGKLAbC2EH0wBjr8N56EHz7t7VQnhRSWjM1qWZDH4fCjig==" saltValue="v34Sjk7IA+wizCqB5TScVA==" spinCount="100000" sheet="1" formatColumns="0" selectLockedCells="1"/>
  <mergeCells count="14">
    <mergeCell ref="A1:Y1"/>
    <mergeCell ref="S2:AB2"/>
    <mergeCell ref="M4:N4"/>
    <mergeCell ref="C4:D4"/>
    <mergeCell ref="G4:H4"/>
    <mergeCell ref="I4:J4"/>
    <mergeCell ref="K4:L4"/>
    <mergeCell ref="O4:P4"/>
    <mergeCell ref="Q4:R4"/>
    <mergeCell ref="S4:T4"/>
    <mergeCell ref="AA4:AB4"/>
    <mergeCell ref="U4:V4"/>
    <mergeCell ref="Y4:Z4"/>
    <mergeCell ref="W4:X4"/>
  </mergeCells>
  <phoneticPr fontId="30" type="noConversion"/>
  <conditionalFormatting sqref="A6:AB22">
    <cfRule type="expression" dxfId="26"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6">
    <pageSetUpPr fitToPage="1"/>
  </sheetPr>
  <dimension ref="A1:T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10.7109375" defaultRowHeight="13.2" x14ac:dyDescent="0.25"/>
  <cols>
    <col min="1" max="1" width="43" style="27" customWidth="1"/>
    <col min="2" max="2" width="10.7109375" style="27" customWidth="1"/>
    <col min="3" max="16" width="13.7109375" style="27" customWidth="1"/>
    <col min="17" max="17" width="0" style="27" hidden="1" customWidth="1"/>
    <col min="18" max="16384" width="10.7109375" style="27"/>
  </cols>
  <sheetData>
    <row r="1" spans="1:17"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P1" s="281"/>
      <c r="Q1"/>
    </row>
    <row r="2" spans="1:17" s="3" customFormat="1" ht="5.25" customHeight="1" x14ac:dyDescent="0.2">
      <c r="A2" s="310"/>
      <c r="B2" s="310"/>
      <c r="C2" s="310"/>
      <c r="D2" s="310"/>
      <c r="E2" s="310"/>
      <c r="F2" s="310"/>
      <c r="G2" s="310"/>
      <c r="H2" s="310"/>
      <c r="I2" s="310"/>
      <c r="J2" s="310"/>
      <c r="K2" s="310"/>
      <c r="L2" s="310"/>
      <c r="M2" s="310"/>
      <c r="N2" s="310"/>
      <c r="P2" s="281"/>
      <c r="Q2"/>
    </row>
    <row r="3" spans="1:17" ht="30" customHeight="1" thickBot="1" x14ac:dyDescent="0.3">
      <c r="M3" s="1721"/>
      <c r="N3" s="1721"/>
      <c r="O3" s="1721"/>
      <c r="P3" s="1721"/>
    </row>
    <row r="4" spans="1:17" ht="25.35" customHeight="1" x14ac:dyDescent="0.25">
      <c r="A4" s="246" t="s">
        <v>142</v>
      </c>
      <c r="B4" s="232" t="s">
        <v>71</v>
      </c>
      <c r="C4" s="28" t="s">
        <v>78</v>
      </c>
      <c r="D4" s="29"/>
      <c r="E4" s="28" t="s">
        <v>79</v>
      </c>
      <c r="F4" s="29"/>
      <c r="G4" s="1757" t="s">
        <v>64</v>
      </c>
      <c r="H4" s="1758"/>
      <c r="I4" s="1757" t="s">
        <v>80</v>
      </c>
      <c r="J4" s="1758"/>
      <c r="K4" s="1757" t="s">
        <v>65</v>
      </c>
      <c r="L4" s="1758"/>
      <c r="M4" s="1757" t="s">
        <v>66</v>
      </c>
      <c r="N4" s="1758"/>
      <c r="O4" s="1757" t="s">
        <v>74</v>
      </c>
      <c r="P4" s="1758"/>
    </row>
    <row r="5" spans="1:17" ht="14.25" customHeight="1" thickBot="1" x14ac:dyDescent="0.3">
      <c r="A5" s="723" t="s">
        <v>606</v>
      </c>
      <c r="B5" s="30"/>
      <c r="C5" s="31" t="s">
        <v>72</v>
      </c>
      <c r="D5" s="32" t="s">
        <v>73</v>
      </c>
      <c r="E5" s="31" t="s">
        <v>72</v>
      </c>
      <c r="F5" s="32" t="s">
        <v>73</v>
      </c>
      <c r="G5" s="31" t="s">
        <v>72</v>
      </c>
      <c r="H5" s="33" t="s">
        <v>73</v>
      </c>
      <c r="I5" s="31" t="s">
        <v>72</v>
      </c>
      <c r="J5" s="33" t="s">
        <v>73</v>
      </c>
      <c r="K5" s="31" t="s">
        <v>72</v>
      </c>
      <c r="L5" s="34" t="s">
        <v>73</v>
      </c>
      <c r="M5" s="31" t="s">
        <v>72</v>
      </c>
      <c r="N5" s="34" t="s">
        <v>73</v>
      </c>
      <c r="O5" s="31" t="s">
        <v>72</v>
      </c>
      <c r="P5" s="34" t="s">
        <v>73</v>
      </c>
    </row>
    <row r="6" spans="1:17" ht="14.1" customHeight="1" thickTop="1" x14ac:dyDescent="0.25">
      <c r="A6" s="133" t="str">
        <f>'t1'!A6</f>
        <v>SEGRETARIO A</v>
      </c>
      <c r="B6" s="199" t="str">
        <f>'t1'!B6</f>
        <v>0D0102</v>
      </c>
      <c r="C6" s="297"/>
      <c r="D6" s="298"/>
      <c r="E6" s="297"/>
      <c r="F6" s="298"/>
      <c r="G6" s="297"/>
      <c r="H6" s="299"/>
      <c r="I6" s="456"/>
      <c r="J6" s="299"/>
      <c r="K6" s="456"/>
      <c r="L6" s="299"/>
      <c r="M6" s="300"/>
      <c r="N6" s="301"/>
      <c r="O6" s="400">
        <f>SUM(C6,E6,G6,I6,K6,M6)</f>
        <v>0</v>
      </c>
      <c r="P6" s="401">
        <f>SUM(D6,F6,H6,J6,L6,N6)</f>
        <v>0</v>
      </c>
      <c r="Q6" s="719">
        <f>'t1'!M6</f>
        <v>0</v>
      </c>
    </row>
    <row r="7" spans="1:17" ht="14.1" customHeight="1" x14ac:dyDescent="0.25">
      <c r="A7" s="133" t="str">
        <f>'t1'!A7</f>
        <v>SEGRETARIO B</v>
      </c>
      <c r="B7" s="199" t="str">
        <f>'t1'!B7</f>
        <v>0D0103</v>
      </c>
      <c r="C7" s="297"/>
      <c r="D7" s="298"/>
      <c r="E7" s="297"/>
      <c r="F7" s="298"/>
      <c r="G7" s="297"/>
      <c r="H7" s="299"/>
      <c r="I7" s="456"/>
      <c r="J7" s="299"/>
      <c r="K7" s="456"/>
      <c r="L7" s="299"/>
      <c r="M7" s="300"/>
      <c r="N7" s="301"/>
      <c r="O7" s="400">
        <f>SUM(C7,E7,G7,I7,K7,M7)</f>
        <v>0</v>
      </c>
      <c r="P7" s="401">
        <f>SUM(D7,F7,H7,J7,L7,N7)</f>
        <v>0</v>
      </c>
      <c r="Q7" s="719">
        <f>'t1'!M7</f>
        <v>0</v>
      </c>
    </row>
    <row r="8" spans="1:17" ht="14.1" customHeight="1" x14ac:dyDescent="0.25">
      <c r="A8" s="133" t="str">
        <f>'t1'!A8</f>
        <v>SEGRETARIO C</v>
      </c>
      <c r="B8" s="199" t="str">
        <f>'t1'!B8</f>
        <v>0D0485</v>
      </c>
      <c r="C8" s="297"/>
      <c r="D8" s="298"/>
      <c r="E8" s="297"/>
      <c r="F8" s="298"/>
      <c r="G8" s="297"/>
      <c r="H8" s="299"/>
      <c r="I8" s="456"/>
      <c r="J8" s="299"/>
      <c r="K8" s="456"/>
      <c r="L8" s="299"/>
      <c r="M8" s="300"/>
      <c r="N8" s="301"/>
      <c r="O8" s="400">
        <f t="shared" ref="O8:O22" si="0">SUM(C8,E8,G8,I8,K8,M8)</f>
        <v>0</v>
      </c>
      <c r="P8" s="401">
        <f t="shared" ref="P8:P22" si="1">SUM(D8,F8,H8,J8,L8,N8)</f>
        <v>0</v>
      </c>
      <c r="Q8" s="719">
        <f>'t1'!M8</f>
        <v>0</v>
      </c>
    </row>
    <row r="9" spans="1:17" ht="14.1" customHeight="1" x14ac:dyDescent="0.25">
      <c r="A9" s="133" t="str">
        <f>'t1'!A9</f>
        <v>DIRETTORE  GENERALE</v>
      </c>
      <c r="B9" s="199" t="str">
        <f>'t1'!B9</f>
        <v>0D0097</v>
      </c>
      <c r="C9" s="297"/>
      <c r="D9" s="298"/>
      <c r="E9" s="297"/>
      <c r="F9" s="298"/>
      <c r="G9" s="297"/>
      <c r="H9" s="299"/>
      <c r="I9" s="456"/>
      <c r="J9" s="299"/>
      <c r="K9" s="456"/>
      <c r="L9" s="299"/>
      <c r="M9" s="300"/>
      <c r="N9" s="301"/>
      <c r="O9" s="400">
        <f t="shared" si="0"/>
        <v>0</v>
      </c>
      <c r="P9" s="401">
        <f t="shared" si="1"/>
        <v>0</v>
      </c>
      <c r="Q9" s="719">
        <f>'t1'!M9</f>
        <v>0</v>
      </c>
    </row>
    <row r="10" spans="1:17" ht="14.1" customHeight="1" x14ac:dyDescent="0.25">
      <c r="A10" s="133" t="str">
        <f>'t1'!A10</f>
        <v>ALTE SPECIALIZZ. FUORI D.O.</v>
      </c>
      <c r="B10" s="199" t="str">
        <f>'t1'!B10</f>
        <v>0D0095</v>
      </c>
      <c r="C10" s="297"/>
      <c r="D10" s="298"/>
      <c r="E10" s="297"/>
      <c r="F10" s="298"/>
      <c r="G10" s="297"/>
      <c r="H10" s="299"/>
      <c r="I10" s="456"/>
      <c r="J10" s="299"/>
      <c r="K10" s="456"/>
      <c r="L10" s="299"/>
      <c r="M10" s="300"/>
      <c r="N10" s="301"/>
      <c r="O10" s="400">
        <f t="shared" si="0"/>
        <v>0</v>
      </c>
      <c r="P10" s="401">
        <f t="shared" si="1"/>
        <v>0</v>
      </c>
      <c r="Q10" s="719">
        <f>'t1'!M10</f>
        <v>0</v>
      </c>
    </row>
    <row r="11" spans="1:17" ht="14.1" customHeight="1" x14ac:dyDescent="0.25">
      <c r="A11" s="133" t="str">
        <f>'t1'!A11</f>
        <v>DIRIGENTE A TEMPO DETERMINATO FUORI D.O.</v>
      </c>
      <c r="B11" s="199" t="str">
        <f>'t1'!B11</f>
        <v>0D0098</v>
      </c>
      <c r="C11" s="297"/>
      <c r="D11" s="298"/>
      <c r="E11" s="297"/>
      <c r="F11" s="298"/>
      <c r="G11" s="297"/>
      <c r="H11" s="299"/>
      <c r="I11" s="456"/>
      <c r="J11" s="299"/>
      <c r="K11" s="456"/>
      <c r="L11" s="299"/>
      <c r="M11" s="300"/>
      <c r="N11" s="301"/>
      <c r="O11" s="400">
        <f t="shared" si="0"/>
        <v>0</v>
      </c>
      <c r="P11" s="401">
        <f t="shared" si="1"/>
        <v>0</v>
      </c>
      <c r="Q11" s="719">
        <f>'t1'!M11</f>
        <v>0</v>
      </c>
    </row>
    <row r="12" spans="1:17" ht="14.1" customHeight="1" x14ac:dyDescent="0.25">
      <c r="A12" s="133" t="str">
        <f>'t1'!A12</f>
        <v>SEGRETARIO GENERALE CCIAA</v>
      </c>
      <c r="B12" s="199" t="str">
        <f>'t1'!B12</f>
        <v>0D0104</v>
      </c>
      <c r="C12" s="297"/>
      <c r="D12" s="298"/>
      <c r="E12" s="297"/>
      <c r="F12" s="298"/>
      <c r="G12" s="297"/>
      <c r="H12" s="299"/>
      <c r="I12" s="456"/>
      <c r="J12" s="299"/>
      <c r="K12" s="456"/>
      <c r="L12" s="299"/>
      <c r="M12" s="300"/>
      <c r="N12" s="301"/>
      <c r="O12" s="400">
        <f t="shared" si="0"/>
        <v>0</v>
      </c>
      <c r="P12" s="401">
        <f t="shared" si="1"/>
        <v>0</v>
      </c>
      <c r="Q12" s="719">
        <f>'t1'!M12</f>
        <v>0</v>
      </c>
    </row>
    <row r="13" spans="1:17" ht="14.1" customHeight="1" x14ac:dyDescent="0.25">
      <c r="A13" s="133" t="str">
        <f>'t1'!A13</f>
        <v>DIRIGENTE A TEMPO INDETERMINATO</v>
      </c>
      <c r="B13" s="199" t="str">
        <f>'t1'!B13</f>
        <v>0D0164</v>
      </c>
      <c r="C13" s="297"/>
      <c r="D13" s="298"/>
      <c r="E13" s="297"/>
      <c r="F13" s="298"/>
      <c r="G13" s="297"/>
      <c r="H13" s="299"/>
      <c r="I13" s="456"/>
      <c r="J13" s="299"/>
      <c r="K13" s="456"/>
      <c r="L13" s="299"/>
      <c r="M13" s="300"/>
      <c r="N13" s="301"/>
      <c r="O13" s="400">
        <f t="shared" si="0"/>
        <v>0</v>
      </c>
      <c r="P13" s="401">
        <f t="shared" si="1"/>
        <v>0</v>
      </c>
      <c r="Q13" s="719">
        <f>'t1'!M13</f>
        <v>0</v>
      </c>
    </row>
    <row r="14" spans="1:17" ht="14.1" customHeight="1" x14ac:dyDescent="0.25">
      <c r="A14" s="133" t="str">
        <f>'t1'!A14</f>
        <v>DIRIGENTE A TEMPO DETERMINATO IN D.O.</v>
      </c>
      <c r="B14" s="199" t="str">
        <f>'t1'!B14</f>
        <v>0D0165</v>
      </c>
      <c r="C14" s="297"/>
      <c r="D14" s="298"/>
      <c r="E14" s="297"/>
      <c r="F14" s="298"/>
      <c r="G14" s="297"/>
      <c r="H14" s="299"/>
      <c r="I14" s="456"/>
      <c r="J14" s="299"/>
      <c r="K14" s="456"/>
      <c r="L14" s="299"/>
      <c r="M14" s="300"/>
      <c r="N14" s="301"/>
      <c r="O14" s="400">
        <f t="shared" si="0"/>
        <v>0</v>
      </c>
      <c r="P14" s="401">
        <f t="shared" si="1"/>
        <v>0</v>
      </c>
      <c r="Q14" s="719">
        <f>'t1'!M14</f>
        <v>0</v>
      </c>
    </row>
    <row r="15" spans="1:17" ht="14.1" customHeight="1" x14ac:dyDescent="0.25">
      <c r="A15" s="133" t="str">
        <f>'t1'!A15</f>
        <v xml:space="preserve">ALTE SPECIALIZZ. IN D.O. </v>
      </c>
      <c r="B15" s="199" t="str">
        <f>'t1'!B15</f>
        <v>0D0I95</v>
      </c>
      <c r="C15" s="297"/>
      <c r="D15" s="298"/>
      <c r="E15" s="297"/>
      <c r="F15" s="298"/>
      <c r="G15" s="297"/>
      <c r="H15" s="299"/>
      <c r="I15" s="456"/>
      <c r="J15" s="299"/>
      <c r="K15" s="456"/>
      <c r="L15" s="299"/>
      <c r="M15" s="300"/>
      <c r="N15" s="301"/>
      <c r="O15" s="400">
        <f t="shared" si="0"/>
        <v>0</v>
      </c>
      <c r="P15" s="401">
        <f t="shared" si="1"/>
        <v>0</v>
      </c>
      <c r="Q15" s="719">
        <f>'t1'!M15</f>
        <v>0</v>
      </c>
    </row>
    <row r="16" spans="1:17" ht="14.1" customHeight="1" x14ac:dyDescent="0.25">
      <c r="A16" s="133" t="str">
        <f>'t1'!A16</f>
        <v>RESPONSABILE DEI SERVIZI O DEGLI UFFICI IN D.O</v>
      </c>
      <c r="B16" s="199" t="str">
        <f>'t1'!B16</f>
        <v>0D0I96</v>
      </c>
      <c r="C16" s="297"/>
      <c r="D16" s="298"/>
      <c r="E16" s="297"/>
      <c r="F16" s="298"/>
      <c r="G16" s="297"/>
      <c r="H16" s="299"/>
      <c r="I16" s="456"/>
      <c r="J16" s="299"/>
      <c r="K16" s="456"/>
      <c r="L16" s="299"/>
      <c r="M16" s="300"/>
      <c r="N16" s="301"/>
      <c r="O16" s="400">
        <f t="shared" si="0"/>
        <v>0</v>
      </c>
      <c r="P16" s="401">
        <f t="shared" si="1"/>
        <v>0</v>
      </c>
      <c r="Q16" s="719">
        <f>'t1'!M16</f>
        <v>0</v>
      </c>
    </row>
    <row r="17" spans="1:20" ht="14.1" customHeight="1" x14ac:dyDescent="0.25">
      <c r="A17" s="133" t="str">
        <f>'t1'!A17</f>
        <v>FUNZIONARI ED ELEVATA QUALIFICAZIONE</v>
      </c>
      <c r="B17" s="199" t="str">
        <f>'t1'!B17</f>
        <v>0FZEQF</v>
      </c>
      <c r="C17" s="297"/>
      <c r="D17" s="298"/>
      <c r="E17" s="297"/>
      <c r="F17" s="298"/>
      <c r="G17" s="297"/>
      <c r="H17" s="299"/>
      <c r="I17" s="456"/>
      <c r="J17" s="299"/>
      <c r="K17" s="456"/>
      <c r="L17" s="299"/>
      <c r="M17" s="300"/>
      <c r="N17" s="301"/>
      <c r="O17" s="400">
        <f t="shared" si="0"/>
        <v>0</v>
      </c>
      <c r="P17" s="401">
        <f t="shared" si="1"/>
        <v>0</v>
      </c>
      <c r="Q17" s="719">
        <f>'t1'!M17</f>
        <v>0</v>
      </c>
    </row>
    <row r="18" spans="1:20" ht="14.1" customHeight="1" x14ac:dyDescent="0.25">
      <c r="A18" s="133" t="str">
        <f>'t1'!A18</f>
        <v>ISTRUTTORI</v>
      </c>
      <c r="B18" s="199" t="str">
        <f>'t1'!B18</f>
        <v>0IR000</v>
      </c>
      <c r="C18" s="297"/>
      <c r="D18" s="298"/>
      <c r="E18" s="297"/>
      <c r="F18" s="298"/>
      <c r="G18" s="297"/>
      <c r="H18" s="299"/>
      <c r="I18" s="456"/>
      <c r="J18" s="299"/>
      <c r="K18" s="456"/>
      <c r="L18" s="299"/>
      <c r="M18" s="300"/>
      <c r="N18" s="301"/>
      <c r="O18" s="400">
        <f t="shared" si="0"/>
        <v>0</v>
      </c>
      <c r="P18" s="401">
        <f t="shared" si="1"/>
        <v>0</v>
      </c>
      <c r="Q18" s="719">
        <f>'t1'!M18</f>
        <v>0</v>
      </c>
    </row>
    <row r="19" spans="1:20" ht="14.1" customHeight="1" x14ac:dyDescent="0.25">
      <c r="A19" s="133" t="str">
        <f>'t1'!A19</f>
        <v>OPERATORI ESPERTI</v>
      </c>
      <c r="B19" s="199" t="str">
        <f>'t1'!B19</f>
        <v>0OEESP</v>
      </c>
      <c r="C19" s="297"/>
      <c r="D19" s="298"/>
      <c r="E19" s="297"/>
      <c r="F19" s="298"/>
      <c r="G19" s="297"/>
      <c r="H19" s="299"/>
      <c r="I19" s="456"/>
      <c r="J19" s="299"/>
      <c r="K19" s="456"/>
      <c r="L19" s="299"/>
      <c r="M19" s="300"/>
      <c r="N19" s="301"/>
      <c r="O19" s="400">
        <f t="shared" si="0"/>
        <v>0</v>
      </c>
      <c r="P19" s="401">
        <f t="shared" si="1"/>
        <v>0</v>
      </c>
      <c r="Q19" s="719">
        <f>'t1'!M19</f>
        <v>0</v>
      </c>
    </row>
    <row r="20" spans="1:20" ht="14.1" customHeight="1" x14ac:dyDescent="0.25">
      <c r="A20" s="133" t="str">
        <f>'t1'!A20</f>
        <v>OPERATORI</v>
      </c>
      <c r="B20" s="199" t="str">
        <f>'t1'!B20</f>
        <v>0OP000</v>
      </c>
      <c r="C20" s="297"/>
      <c r="D20" s="298"/>
      <c r="E20" s="297"/>
      <c r="F20" s="298"/>
      <c r="G20" s="297"/>
      <c r="H20" s="299"/>
      <c r="I20" s="456"/>
      <c r="J20" s="299"/>
      <c r="K20" s="456"/>
      <c r="L20" s="299"/>
      <c r="M20" s="300"/>
      <c r="N20" s="301"/>
      <c r="O20" s="400">
        <f t="shared" si="0"/>
        <v>0</v>
      </c>
      <c r="P20" s="401">
        <f t="shared" si="1"/>
        <v>0</v>
      </c>
      <c r="Q20" s="719">
        <f>'t1'!M20</f>
        <v>0</v>
      </c>
    </row>
    <row r="21" spans="1:20" ht="14.1" customHeight="1" x14ac:dyDescent="0.25">
      <c r="A21" s="133" t="str">
        <f>'t1'!A21</f>
        <v>CONTRATTISTI</v>
      </c>
      <c r="B21" s="199" t="str">
        <f>'t1'!B21</f>
        <v>000061</v>
      </c>
      <c r="C21" s="297"/>
      <c r="D21" s="298"/>
      <c r="E21" s="297"/>
      <c r="F21" s="298"/>
      <c r="G21" s="297"/>
      <c r="H21" s="299"/>
      <c r="I21" s="456"/>
      <c r="J21" s="299"/>
      <c r="K21" s="456"/>
      <c r="L21" s="299"/>
      <c r="M21" s="300"/>
      <c r="N21" s="301"/>
      <c r="O21" s="400">
        <f t="shared" si="0"/>
        <v>0</v>
      </c>
      <c r="P21" s="401">
        <f t="shared" si="1"/>
        <v>0</v>
      </c>
      <c r="Q21" s="719">
        <f>'t1'!M21</f>
        <v>0</v>
      </c>
    </row>
    <row r="22" spans="1:20" ht="14.1" customHeight="1" thickBot="1" x14ac:dyDescent="0.3">
      <c r="A22" s="133" t="str">
        <f>'t1'!A22</f>
        <v>COLLABORATORE A T.D. ART. 90 TUEL</v>
      </c>
      <c r="B22" s="199" t="str">
        <f>'t1'!B22</f>
        <v>000096</v>
      </c>
      <c r="C22" s="297"/>
      <c r="D22" s="298"/>
      <c r="E22" s="297"/>
      <c r="F22" s="298"/>
      <c r="G22" s="297"/>
      <c r="H22" s="299"/>
      <c r="I22" s="456"/>
      <c r="J22" s="299"/>
      <c r="K22" s="456"/>
      <c r="L22" s="299"/>
      <c r="M22" s="300"/>
      <c r="N22" s="301"/>
      <c r="O22" s="400">
        <f t="shared" si="0"/>
        <v>0</v>
      </c>
      <c r="P22" s="401">
        <f t="shared" si="1"/>
        <v>0</v>
      </c>
      <c r="Q22" s="719">
        <f>'t1'!M22</f>
        <v>0</v>
      </c>
    </row>
    <row r="23" spans="1:20" ht="12" customHeight="1" thickTop="1" thickBot="1" x14ac:dyDescent="0.3">
      <c r="A23" s="133" t="str">
        <f>'t1'!A23</f>
        <v>TOTALE</v>
      </c>
      <c r="B23" s="35"/>
      <c r="C23" s="402">
        <f t="shared" ref="C23:P23" si="2">SUM(C6:C22)</f>
        <v>0</v>
      </c>
      <c r="D23" s="403">
        <f t="shared" si="2"/>
        <v>0</v>
      </c>
      <c r="E23" s="402">
        <f t="shared" si="2"/>
        <v>0</v>
      </c>
      <c r="F23" s="403">
        <f t="shared" si="2"/>
        <v>0</v>
      </c>
      <c r="G23" s="402">
        <f t="shared" si="2"/>
        <v>0</v>
      </c>
      <c r="H23" s="403">
        <f t="shared" si="2"/>
        <v>0</v>
      </c>
      <c r="I23" s="457">
        <f>SUM(I6:I22)</f>
        <v>0</v>
      </c>
      <c r="J23" s="403">
        <f>SUM(J6:J22)</f>
        <v>0</v>
      </c>
      <c r="K23" s="457">
        <f>SUM(K6:K22)</f>
        <v>0</v>
      </c>
      <c r="L23" s="403">
        <f>SUM(L6:L22)</f>
        <v>0</v>
      </c>
      <c r="M23" s="458">
        <f t="shared" si="2"/>
        <v>0</v>
      </c>
      <c r="N23" s="403">
        <f t="shared" si="2"/>
        <v>0</v>
      </c>
      <c r="O23" s="402">
        <f t="shared" si="2"/>
        <v>0</v>
      </c>
      <c r="P23" s="403">
        <f t="shared" si="2"/>
        <v>0</v>
      </c>
    </row>
    <row r="24" spans="1:20" ht="18" customHeight="1" x14ac:dyDescent="0.25">
      <c r="A24" s="133" t="str">
        <f>'t1'!A24</f>
        <v>(a) personale a tempo indeterminato al quale viene applicato un contratto di lavoro di tipo privatistico (es.:tipografico,chimico,edile,metalmeccanico,portierato, ecc.)</v>
      </c>
      <c r="B24" s="2"/>
      <c r="C24" s="3"/>
      <c r="D24" s="3"/>
      <c r="E24" s="3"/>
      <c r="F24" s="3"/>
      <c r="G24" s="3"/>
      <c r="H24" s="3"/>
      <c r="I24" s="3"/>
      <c r="J24" s="3"/>
      <c r="K24" s="3"/>
      <c r="L24" s="3"/>
      <c r="M24" s="3"/>
      <c r="N24" s="3"/>
      <c r="O24" s="68"/>
      <c r="P24" s="36"/>
      <c r="Q24" s="36"/>
      <c r="R24" s="36"/>
      <c r="S24" s="36"/>
      <c r="T24" s="36"/>
    </row>
    <row r="25" spans="1:20" s="3" customFormat="1" ht="10.199999999999999" x14ac:dyDescent="0.2">
      <c r="A25" s="133" t="str">
        <f>'t1'!A25</f>
        <v>(b) cfr." istruzioni generali e specifiche di comparto" e "glossario"</v>
      </c>
      <c r="B25" s="2"/>
    </row>
  </sheetData>
  <sheetProtection algorithmName="SHA-512" hashValue="fXalQjebthFAfFlSsXfJPbFmIOHKNPivqp77aPNdvY78759IrYAGOosvSP4kVIdR65r7BniRiqdBmeasBxL0Aw==" saltValue="GjDkjIougxu975TQs09LGg==" spinCount="100000" sheet="1" formatColumns="0" selectLockedCells="1"/>
  <mergeCells count="7">
    <mergeCell ref="M3:P3"/>
    <mergeCell ref="A1:N1"/>
    <mergeCell ref="G4:H4"/>
    <mergeCell ref="I4:J4"/>
    <mergeCell ref="M4:N4"/>
    <mergeCell ref="K4:L4"/>
    <mergeCell ref="O4:P4"/>
  </mergeCells>
  <phoneticPr fontId="30" type="noConversion"/>
  <conditionalFormatting sqref="A6:P6 B7:P22 A7:A25">
    <cfRule type="expression" dxfId="25"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7"/>
  <dimension ref="A1:AZ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ColWidth="9.28515625" defaultRowHeight="17.25" customHeight="1" x14ac:dyDescent="0.2"/>
  <cols>
    <col min="1" max="1" width="42.28515625" style="3" customWidth="1"/>
    <col min="2" max="2" width="8.7109375" style="2" bestFit="1" customWidth="1"/>
    <col min="3" max="26" width="7.7109375" style="3" customWidth="1"/>
    <col min="27" max="48" width="8.42578125" style="3" customWidth="1"/>
    <col min="49" max="49" width="15.140625" style="644" bestFit="1" customWidth="1"/>
    <col min="50" max="51" width="8.7109375" style="3" customWidth="1"/>
    <col min="52" max="52" width="9.28515625" style="3" hidden="1" customWidth="1"/>
    <col min="53" max="16384" width="9.28515625" style="3"/>
  </cols>
  <sheetData>
    <row r="1" spans="1:52" ht="43.5" customHeight="1" x14ac:dyDescent="0.2">
      <c r="A1" s="1759" t="s">
        <v>333</v>
      </c>
      <c r="C1" s="1720" t="str">
        <f>'t1'!A1</f>
        <v>REGIONI ED AUTONOMIE LOCALI - anno 2023</v>
      </c>
      <c r="D1" s="1720"/>
      <c r="E1" s="1720"/>
      <c r="F1" s="1720"/>
      <c r="G1" s="1720"/>
      <c r="H1" s="1720"/>
      <c r="I1" s="1720"/>
      <c r="J1" s="1720"/>
      <c r="K1" s="1720"/>
      <c r="L1" s="1720"/>
      <c r="M1" s="1720"/>
      <c r="N1" s="1720"/>
      <c r="O1" s="1720"/>
      <c r="P1" s="1720"/>
      <c r="Q1" s="1720"/>
      <c r="R1" s="1720"/>
      <c r="S1" s="1720"/>
      <c r="T1" s="1720"/>
      <c r="U1" s="1720"/>
      <c r="V1" s="1720"/>
      <c r="W1" s="1720"/>
      <c r="Z1" s="281"/>
      <c r="AA1" s="1720" t="str">
        <f>C1</f>
        <v>REGIONI ED AUTONOMIE LOCALI - anno 2023</v>
      </c>
      <c r="AB1" s="1720"/>
      <c r="AC1" s="1720"/>
      <c r="AD1" s="1720"/>
      <c r="AE1" s="1720"/>
      <c r="AF1" s="1720"/>
      <c r="AG1" s="1720"/>
      <c r="AH1" s="1720"/>
      <c r="AI1" s="1720"/>
      <c r="AJ1" s="1720"/>
      <c r="AK1" s="1720"/>
      <c r="AL1" s="1720"/>
      <c r="AM1" s="1720"/>
      <c r="AN1" s="1720"/>
      <c r="AO1" s="1720"/>
      <c r="AP1" s="1720"/>
      <c r="AQ1" s="1720"/>
      <c r="AR1" s="1720"/>
      <c r="AS1" s="1720"/>
      <c r="AV1" s="281"/>
      <c r="AY1" s="281"/>
    </row>
    <row r="2" spans="1:52" ht="30" customHeight="1" thickBot="1" x14ac:dyDescent="0.25">
      <c r="A2" s="1760"/>
      <c r="S2" s="1721"/>
      <c r="T2" s="1721"/>
      <c r="U2" s="1721"/>
      <c r="V2" s="1721"/>
      <c r="W2" s="1721"/>
      <c r="X2" s="1721"/>
      <c r="Y2" s="1721"/>
      <c r="Z2" s="1721"/>
      <c r="AO2" s="1721"/>
      <c r="AP2" s="1721"/>
      <c r="AQ2" s="1721"/>
      <c r="AR2" s="1721"/>
      <c r="AS2" s="1721"/>
      <c r="AT2" s="1721"/>
      <c r="AU2" s="1721"/>
      <c r="AV2" s="1721"/>
    </row>
    <row r="3" spans="1:52" ht="10.8" thickBot="1" x14ac:dyDescent="0.25">
      <c r="A3" s="7"/>
      <c r="B3" s="233" t="s">
        <v>246</v>
      </c>
      <c r="C3" s="114"/>
      <c r="D3" s="9"/>
      <c r="E3" s="9"/>
      <c r="F3" s="9"/>
      <c r="G3" s="9"/>
      <c r="H3" s="9"/>
      <c r="I3" s="9"/>
      <c r="J3" s="9"/>
      <c r="K3" s="9"/>
      <c r="L3" s="9"/>
      <c r="M3" s="9"/>
      <c r="N3" s="9"/>
      <c r="O3" s="9"/>
      <c r="P3" s="9"/>
      <c r="Q3" s="9"/>
      <c r="R3" s="9"/>
      <c r="S3" s="9"/>
      <c r="T3" s="9"/>
      <c r="U3" s="9"/>
      <c r="V3" s="9"/>
      <c r="W3" s="9"/>
      <c r="X3" s="241"/>
      <c r="Y3" s="241"/>
      <c r="Z3" s="111"/>
      <c r="AA3" s="241"/>
      <c r="AB3" s="241"/>
      <c r="AC3" s="241"/>
      <c r="AD3" s="241"/>
      <c r="AE3" s="241"/>
      <c r="AF3" s="241"/>
      <c r="AG3" s="241"/>
      <c r="AH3" s="241"/>
      <c r="AI3" s="241"/>
      <c r="AJ3" s="241"/>
      <c r="AK3" s="241"/>
      <c r="AL3" s="241"/>
      <c r="AM3" s="241"/>
      <c r="AN3" s="241"/>
      <c r="AO3" s="241"/>
      <c r="AP3" s="241"/>
      <c r="AQ3" s="241"/>
      <c r="AR3" s="241"/>
      <c r="AS3" s="241"/>
      <c r="AT3" s="241"/>
      <c r="AU3" s="241"/>
      <c r="AV3" s="242"/>
      <c r="AX3" s="654"/>
      <c r="AY3" s="655"/>
    </row>
    <row r="4" spans="1:52" ht="31.2" thickTop="1" x14ac:dyDescent="0.2">
      <c r="A4" s="21" t="s">
        <v>142</v>
      </c>
      <c r="B4" s="234" t="s">
        <v>109</v>
      </c>
      <c r="C4" s="115" t="s">
        <v>300</v>
      </c>
      <c r="D4" s="116"/>
      <c r="E4" s="117" t="s">
        <v>424</v>
      </c>
      <c r="F4" s="116"/>
      <c r="G4" s="1696" t="s">
        <v>123</v>
      </c>
      <c r="H4" s="1746"/>
      <c r="I4" s="117" t="s">
        <v>124</v>
      </c>
      <c r="J4" s="117"/>
      <c r="K4" s="117" t="s">
        <v>121</v>
      </c>
      <c r="L4" s="117"/>
      <c r="M4" s="117" t="s">
        <v>115</v>
      </c>
      <c r="N4" s="118"/>
      <c r="O4" s="117" t="s">
        <v>301</v>
      </c>
      <c r="P4" s="117"/>
      <c r="Q4" s="117" t="s">
        <v>119</v>
      </c>
      <c r="R4" s="116"/>
      <c r="S4" s="115" t="s">
        <v>114</v>
      </c>
      <c r="T4" s="117"/>
      <c r="U4" s="117" t="s">
        <v>112</v>
      </c>
      <c r="V4" s="118"/>
      <c r="W4" s="117" t="s">
        <v>118</v>
      </c>
      <c r="X4" s="116"/>
      <c r="Y4" s="117" t="s">
        <v>120</v>
      </c>
      <c r="Z4" s="116"/>
      <c r="AA4" s="117" t="s">
        <v>111</v>
      </c>
      <c r="AB4" s="116"/>
      <c r="AC4" s="117" t="s">
        <v>122</v>
      </c>
      <c r="AD4" s="118"/>
      <c r="AE4" s="117" t="s">
        <v>126</v>
      </c>
      <c r="AF4" s="117"/>
      <c r="AG4" s="117" t="s">
        <v>125</v>
      </c>
      <c r="AH4" s="119"/>
      <c r="AI4" s="117" t="s">
        <v>116</v>
      </c>
      <c r="AJ4" s="118"/>
      <c r="AK4" s="117" t="s">
        <v>117</v>
      </c>
      <c r="AL4" s="117"/>
      <c r="AM4" s="117" t="s">
        <v>110</v>
      </c>
      <c r="AN4" s="118"/>
      <c r="AO4" s="117" t="s">
        <v>113</v>
      </c>
      <c r="AP4" s="116"/>
      <c r="AQ4" s="117" t="s">
        <v>302</v>
      </c>
      <c r="AR4" s="116"/>
      <c r="AS4" s="118" t="s">
        <v>303</v>
      </c>
      <c r="AT4" s="115"/>
      <c r="AU4" s="118" t="s">
        <v>74</v>
      </c>
      <c r="AV4" s="119"/>
      <c r="AX4" s="656" t="s">
        <v>554</v>
      </c>
      <c r="AY4" s="657"/>
    </row>
    <row r="5" spans="1:52" s="240" customFormat="1" ht="10.8" thickBot="1" x14ac:dyDescent="0.25">
      <c r="A5" s="723" t="s">
        <v>606</v>
      </c>
      <c r="B5" s="235"/>
      <c r="C5" s="236" t="s">
        <v>72</v>
      </c>
      <c r="D5" s="237" t="s">
        <v>73</v>
      </c>
      <c r="E5" s="236" t="s">
        <v>72</v>
      </c>
      <c r="F5" s="237" t="s">
        <v>73</v>
      </c>
      <c r="G5" s="236" t="s">
        <v>72</v>
      </c>
      <c r="H5" s="237" t="s">
        <v>73</v>
      </c>
      <c r="I5" s="236" t="s">
        <v>72</v>
      </c>
      <c r="J5" s="237" t="s">
        <v>73</v>
      </c>
      <c r="K5" s="236" t="s">
        <v>72</v>
      </c>
      <c r="L5" s="237" t="s">
        <v>73</v>
      </c>
      <c r="M5" s="236" t="s">
        <v>72</v>
      </c>
      <c r="N5" s="238" t="s">
        <v>73</v>
      </c>
      <c r="O5" s="236" t="s">
        <v>72</v>
      </c>
      <c r="P5" s="238" t="s">
        <v>73</v>
      </c>
      <c r="Q5" s="236" t="s">
        <v>72</v>
      </c>
      <c r="R5" s="238" t="s">
        <v>73</v>
      </c>
      <c r="S5" s="236" t="s">
        <v>72</v>
      </c>
      <c r="T5" s="238" t="s">
        <v>73</v>
      </c>
      <c r="U5" s="236" t="s">
        <v>72</v>
      </c>
      <c r="V5" s="238" t="s">
        <v>73</v>
      </c>
      <c r="W5" s="236" t="s">
        <v>72</v>
      </c>
      <c r="X5" s="237" t="s">
        <v>73</v>
      </c>
      <c r="Y5" s="236" t="s">
        <v>72</v>
      </c>
      <c r="Z5" s="237" t="s">
        <v>73</v>
      </c>
      <c r="AA5" s="236" t="s">
        <v>72</v>
      </c>
      <c r="AB5" s="237" t="s">
        <v>73</v>
      </c>
      <c r="AC5" s="236" t="s">
        <v>72</v>
      </c>
      <c r="AD5" s="238" t="s">
        <v>73</v>
      </c>
      <c r="AE5" s="236" t="s">
        <v>72</v>
      </c>
      <c r="AF5" s="238" t="s">
        <v>73</v>
      </c>
      <c r="AG5" s="236" t="s">
        <v>72</v>
      </c>
      <c r="AH5" s="238" t="s">
        <v>73</v>
      </c>
      <c r="AI5" s="236" t="s">
        <v>72</v>
      </c>
      <c r="AJ5" s="238" t="s">
        <v>73</v>
      </c>
      <c r="AK5" s="236" t="s">
        <v>72</v>
      </c>
      <c r="AL5" s="238" t="s">
        <v>73</v>
      </c>
      <c r="AM5" s="236" t="s">
        <v>72</v>
      </c>
      <c r="AN5" s="238" t="s">
        <v>73</v>
      </c>
      <c r="AO5" s="236" t="s">
        <v>72</v>
      </c>
      <c r="AP5" s="237" t="s">
        <v>73</v>
      </c>
      <c r="AQ5" s="236" t="s">
        <v>72</v>
      </c>
      <c r="AR5" s="237" t="s">
        <v>73</v>
      </c>
      <c r="AS5" s="239" t="s">
        <v>72</v>
      </c>
      <c r="AT5" s="237" t="s">
        <v>73</v>
      </c>
      <c r="AU5" s="239" t="s">
        <v>72</v>
      </c>
      <c r="AV5" s="238" t="s">
        <v>73</v>
      </c>
      <c r="AW5" s="645"/>
      <c r="AX5" s="658" t="s">
        <v>72</v>
      </c>
      <c r="AY5" s="659" t="s">
        <v>73</v>
      </c>
    </row>
    <row r="6" spans="1:52" ht="12.75" customHeight="1" thickTop="1" x14ac:dyDescent="0.2">
      <c r="A6" s="19" t="str">
        <f>'t1'!A6</f>
        <v>SEGRETARIO A</v>
      </c>
      <c r="B6" s="132" t="str">
        <f>'t1'!B6</f>
        <v>0D0102</v>
      </c>
      <c r="C6" s="186"/>
      <c r="D6" s="222"/>
      <c r="E6" s="186"/>
      <c r="F6" s="222"/>
      <c r="G6" s="186"/>
      <c r="H6" s="222"/>
      <c r="I6" s="186"/>
      <c r="J6" s="222"/>
      <c r="K6" s="186"/>
      <c r="L6" s="222"/>
      <c r="M6" s="186"/>
      <c r="N6" s="222"/>
      <c r="O6" s="186"/>
      <c r="P6" s="222"/>
      <c r="Q6" s="186"/>
      <c r="R6" s="222"/>
      <c r="S6" s="186"/>
      <c r="T6" s="222"/>
      <c r="U6" s="186"/>
      <c r="V6" s="222"/>
      <c r="W6" s="186"/>
      <c r="X6" s="222"/>
      <c r="Y6" s="186"/>
      <c r="Z6" s="222"/>
      <c r="AA6" s="186"/>
      <c r="AB6" s="222"/>
      <c r="AC6" s="186"/>
      <c r="AD6" s="222"/>
      <c r="AE6" s="186"/>
      <c r="AF6" s="222"/>
      <c r="AG6" s="186"/>
      <c r="AH6" s="222"/>
      <c r="AI6" s="186"/>
      <c r="AJ6" s="222"/>
      <c r="AK6" s="186"/>
      <c r="AL6" s="222"/>
      <c r="AM6" s="186"/>
      <c r="AN6" s="222"/>
      <c r="AO6" s="186"/>
      <c r="AP6" s="222"/>
      <c r="AQ6" s="186"/>
      <c r="AR6" s="222"/>
      <c r="AS6" s="186"/>
      <c r="AT6" s="222"/>
      <c r="AU6" s="404">
        <f>SUM(S6,U6,W6,Y6,C6,E6,G6,I6,K6,M6,O6,Q6,AA6,AC6,AE6,AG6,AI6,AK6,AM6,AO6,AQ6,AS6)</f>
        <v>0</v>
      </c>
      <c r="AV6" s="372">
        <f>SUM(T6,V6,X6,Z6,D6,F6,H6,J6,L6,N6,P6,R6,AB6,AD6,AF6,AH6,AJ6,AL6,AN6,AP6,AR6,AT6)</f>
        <v>0</v>
      </c>
      <c r="AW6" s="660" t="str">
        <f>IF((AU6+AV6)=(AX6+AY6),"OK","Controllare totale")</f>
        <v>OK</v>
      </c>
      <c r="AX6" s="646">
        <f>'t1'!K6-'t3'!C6-'t3'!E6-'t3'!G6-'t3'!I6+'t3'!K6+'t3'!M6+'t3'!O6</f>
        <v>0</v>
      </c>
      <c r="AY6" s="647">
        <f>'t1'!L6-'t3'!D6-'t3'!F6-'t3'!H6-'t3'!J6+'t3'!L6+'t3'!N6+'t3'!P6</f>
        <v>0</v>
      </c>
      <c r="AZ6" s="713">
        <f>'t1'!M6</f>
        <v>0</v>
      </c>
    </row>
    <row r="7" spans="1:52" ht="12.75" customHeight="1" x14ac:dyDescent="0.2">
      <c r="A7" s="19" t="str">
        <f>'t1'!A7</f>
        <v>SEGRETARIO B</v>
      </c>
      <c r="B7" s="132" t="str">
        <f>'t1'!B7</f>
        <v>0D0103</v>
      </c>
      <c r="C7" s="186"/>
      <c r="D7" s="222"/>
      <c r="E7" s="186"/>
      <c r="F7" s="222"/>
      <c r="G7" s="186"/>
      <c r="H7" s="222"/>
      <c r="I7" s="186"/>
      <c r="J7" s="222"/>
      <c r="K7" s="186"/>
      <c r="L7" s="222"/>
      <c r="M7" s="186"/>
      <c r="N7" s="222"/>
      <c r="O7" s="186"/>
      <c r="P7" s="222"/>
      <c r="Q7" s="186"/>
      <c r="R7" s="222"/>
      <c r="S7" s="186"/>
      <c r="T7" s="222"/>
      <c r="U7" s="186"/>
      <c r="V7" s="222"/>
      <c r="W7" s="186"/>
      <c r="X7" s="222"/>
      <c r="Y7" s="186"/>
      <c r="Z7" s="222"/>
      <c r="AA7" s="186"/>
      <c r="AB7" s="222"/>
      <c r="AC7" s="186"/>
      <c r="AD7" s="222"/>
      <c r="AE7" s="186"/>
      <c r="AF7" s="222"/>
      <c r="AG7" s="186"/>
      <c r="AH7" s="222"/>
      <c r="AI7" s="186"/>
      <c r="AJ7" s="222"/>
      <c r="AK7" s="186"/>
      <c r="AL7" s="222"/>
      <c r="AM7" s="186"/>
      <c r="AN7" s="222"/>
      <c r="AO7" s="186"/>
      <c r="AP7" s="222"/>
      <c r="AQ7" s="186"/>
      <c r="AR7" s="222"/>
      <c r="AS7" s="186"/>
      <c r="AT7" s="222"/>
      <c r="AU7" s="404">
        <f>SUM(C7,E7,G7,I7,K7,M7,O7,Q7,S7,U7,W7,Y7,AA7,AC7,AE7,AG7,AI7,AK7,AM7,AO7,AQ7,AS7)</f>
        <v>0</v>
      </c>
      <c r="AV7" s="372">
        <f t="shared" ref="AV7:AV20" si="0">SUM(T7,V7,X7,Z7,D7,F7,H7,J7,L7,N7,P7,R7,AB7,AD7,AF7,AH7,AJ7,AL7,AN7,AP7,AR7,AT7)</f>
        <v>0</v>
      </c>
      <c r="AW7" s="660" t="str">
        <f t="shared" ref="AW7:AW23" si="1">IF((AU7+AV7)=(AX7+AY7),"OK","Controllare totale")</f>
        <v>OK</v>
      </c>
      <c r="AX7" s="648">
        <f>'t1'!K7-'t3'!C7-'t3'!E7-'t3'!G7-'t3'!I7+'t3'!K7+'t3'!M7+'t3'!O7</f>
        <v>0</v>
      </c>
      <c r="AY7" s="649">
        <f>'t1'!L7-'t3'!D7-'t3'!F7-'t3'!H7-'t3'!J7+'t3'!L7+'t3'!N7+'t3'!P7</f>
        <v>0</v>
      </c>
      <c r="AZ7" s="713">
        <f>'t1'!M7</f>
        <v>0</v>
      </c>
    </row>
    <row r="8" spans="1:52" ht="12.75" customHeight="1" x14ac:dyDescent="0.2">
      <c r="A8" s="19" t="str">
        <f>'t1'!A8</f>
        <v>SEGRETARIO C</v>
      </c>
      <c r="B8" s="132" t="str">
        <f>'t1'!B8</f>
        <v>0D0485</v>
      </c>
      <c r="C8" s="186"/>
      <c r="D8" s="222"/>
      <c r="E8" s="186"/>
      <c r="F8" s="222"/>
      <c r="G8" s="186"/>
      <c r="H8" s="222"/>
      <c r="I8" s="186"/>
      <c r="J8" s="222"/>
      <c r="K8" s="186"/>
      <c r="L8" s="222"/>
      <c r="M8" s="186"/>
      <c r="N8" s="222"/>
      <c r="O8" s="186"/>
      <c r="P8" s="222"/>
      <c r="Q8" s="186"/>
      <c r="R8" s="222"/>
      <c r="S8" s="186"/>
      <c r="T8" s="222"/>
      <c r="U8" s="186"/>
      <c r="V8" s="222"/>
      <c r="W8" s="186"/>
      <c r="X8" s="222"/>
      <c r="Y8" s="186"/>
      <c r="Z8" s="222"/>
      <c r="AA8" s="186"/>
      <c r="AB8" s="222"/>
      <c r="AC8" s="186"/>
      <c r="AD8" s="222"/>
      <c r="AE8" s="186"/>
      <c r="AF8" s="222"/>
      <c r="AG8" s="186"/>
      <c r="AH8" s="222"/>
      <c r="AI8" s="186"/>
      <c r="AJ8" s="222"/>
      <c r="AK8" s="186"/>
      <c r="AL8" s="222"/>
      <c r="AM8" s="186"/>
      <c r="AN8" s="222"/>
      <c r="AO8" s="186"/>
      <c r="AP8" s="222"/>
      <c r="AQ8" s="186"/>
      <c r="AR8" s="222"/>
      <c r="AS8" s="186"/>
      <c r="AT8" s="222"/>
      <c r="AU8" s="404">
        <f t="shared" ref="AU8:AU13" si="2">SUM(S8,U8,W8,Y8,C8,E8,G8,I8,K8,M8,O8,Q8,AA8,AC8,AE8,AG8,AI8,AK8,AM8,AO8,AQ8,AS8)</f>
        <v>0</v>
      </c>
      <c r="AV8" s="372">
        <f t="shared" si="0"/>
        <v>0</v>
      </c>
      <c r="AW8" s="660" t="str">
        <f t="shared" si="1"/>
        <v>OK</v>
      </c>
      <c r="AX8" s="648">
        <f>'t1'!K8-'t3'!C8-'t3'!E8-'t3'!G8-'t3'!I8+'t3'!K8+'t3'!M8+'t3'!O8</f>
        <v>0</v>
      </c>
      <c r="AY8" s="649">
        <f>'t1'!L8-'t3'!D8-'t3'!F8-'t3'!H8-'t3'!J8+'t3'!L8+'t3'!N8+'t3'!P8</f>
        <v>0</v>
      </c>
      <c r="AZ8" s="713">
        <f>'t1'!M8</f>
        <v>0</v>
      </c>
    </row>
    <row r="9" spans="1:52" ht="12.75" customHeight="1" x14ac:dyDescent="0.2">
      <c r="A9" s="19" t="str">
        <f>'t1'!A9</f>
        <v>DIRETTORE  GENERALE</v>
      </c>
      <c r="B9" s="132" t="str">
        <f>'t1'!B9</f>
        <v>0D0097</v>
      </c>
      <c r="C9" s="186"/>
      <c r="D9" s="222"/>
      <c r="E9" s="186"/>
      <c r="F9" s="222"/>
      <c r="G9" s="186"/>
      <c r="H9" s="222"/>
      <c r="I9" s="186"/>
      <c r="J9" s="222"/>
      <c r="K9" s="186"/>
      <c r="L9" s="222"/>
      <c r="M9" s="186"/>
      <c r="N9" s="222"/>
      <c r="O9" s="186"/>
      <c r="P9" s="222"/>
      <c r="Q9" s="186"/>
      <c r="R9" s="222"/>
      <c r="S9" s="186"/>
      <c r="T9" s="222"/>
      <c r="U9" s="186"/>
      <c r="V9" s="222"/>
      <c r="W9" s="186"/>
      <c r="X9" s="222"/>
      <c r="Y9" s="186"/>
      <c r="Z9" s="222"/>
      <c r="AA9" s="186"/>
      <c r="AB9" s="222"/>
      <c r="AC9" s="186"/>
      <c r="AD9" s="222"/>
      <c r="AE9" s="186"/>
      <c r="AF9" s="222"/>
      <c r="AG9" s="186"/>
      <c r="AH9" s="222"/>
      <c r="AI9" s="186"/>
      <c r="AJ9" s="222"/>
      <c r="AK9" s="186"/>
      <c r="AL9" s="222"/>
      <c r="AM9" s="186"/>
      <c r="AN9" s="222"/>
      <c r="AO9" s="186"/>
      <c r="AP9" s="222"/>
      <c r="AQ9" s="186"/>
      <c r="AR9" s="222"/>
      <c r="AS9" s="186"/>
      <c r="AT9" s="222"/>
      <c r="AU9" s="404">
        <f t="shared" si="2"/>
        <v>0</v>
      </c>
      <c r="AV9" s="372">
        <f>SUM(T9,V9,X9,Z9,D9,F9,H9,J9,L9,N9,P9,R9,AB9,AD9,AF9,AH9,AJ9,AL9,AN9,AP9,AR9,AT9)</f>
        <v>0</v>
      </c>
      <c r="AW9" s="660" t="str">
        <f>IF((AU9+AV9)=(AX9+AY9),"OK","Controllare totale")</f>
        <v>OK</v>
      </c>
      <c r="AX9" s="648">
        <f>'t1'!K9-'t3'!C9-'t3'!E9-'t3'!G9-'t3'!I9+'t3'!K9+'t3'!M9+'t3'!O9</f>
        <v>0</v>
      </c>
      <c r="AY9" s="649">
        <f>'t1'!L9-'t3'!D9-'t3'!F9-'t3'!H9-'t3'!J9+'t3'!L9+'t3'!N9+'t3'!P9</f>
        <v>0</v>
      </c>
      <c r="AZ9" s="713">
        <f>'t1'!M9</f>
        <v>0</v>
      </c>
    </row>
    <row r="10" spans="1:52" ht="12.75" customHeight="1" x14ac:dyDescent="0.2">
      <c r="A10" s="19" t="str">
        <f>'t1'!A10</f>
        <v>ALTE SPECIALIZZ. FUORI D.O.</v>
      </c>
      <c r="B10" s="132" t="str">
        <f>'t1'!B10</f>
        <v>0D0095</v>
      </c>
      <c r="C10" s="186"/>
      <c r="D10" s="222"/>
      <c r="E10" s="186"/>
      <c r="F10" s="222"/>
      <c r="G10" s="186"/>
      <c r="H10" s="222"/>
      <c r="I10" s="186"/>
      <c r="J10" s="222"/>
      <c r="K10" s="186"/>
      <c r="L10" s="222"/>
      <c r="M10" s="186"/>
      <c r="N10" s="222"/>
      <c r="O10" s="186"/>
      <c r="P10" s="222"/>
      <c r="Q10" s="186"/>
      <c r="R10" s="222"/>
      <c r="S10" s="186"/>
      <c r="T10" s="222"/>
      <c r="U10" s="186"/>
      <c r="V10" s="222"/>
      <c r="W10" s="186"/>
      <c r="X10" s="222"/>
      <c r="Y10" s="186"/>
      <c r="Z10" s="222"/>
      <c r="AA10" s="186"/>
      <c r="AB10" s="222"/>
      <c r="AC10" s="186"/>
      <c r="AD10" s="222"/>
      <c r="AE10" s="186"/>
      <c r="AF10" s="222"/>
      <c r="AG10" s="186"/>
      <c r="AH10" s="222"/>
      <c r="AI10" s="186"/>
      <c r="AJ10" s="222"/>
      <c r="AK10" s="186"/>
      <c r="AL10" s="222"/>
      <c r="AM10" s="186"/>
      <c r="AN10" s="222"/>
      <c r="AO10" s="186"/>
      <c r="AP10" s="222"/>
      <c r="AQ10" s="186"/>
      <c r="AR10" s="222"/>
      <c r="AS10" s="186"/>
      <c r="AT10" s="222"/>
      <c r="AU10" s="404">
        <f t="shared" si="2"/>
        <v>0</v>
      </c>
      <c r="AV10" s="372">
        <f>SUM(T10,V10,X10,Z10,D10,F10,H10,J10,L10,N10,P10,R10,AB10,AD10,AF10,AH10,AJ10,AL10,AN10,AP10,AR10,AT10)</f>
        <v>0</v>
      </c>
      <c r="AW10" s="660" t="str">
        <f>IF((AU10+AV10)=(AX10+AY10),"OK","Controllare totale")</f>
        <v>OK</v>
      </c>
      <c r="AX10" s="648">
        <f>'t1'!K10-'t3'!C10-'t3'!E10-'t3'!G10-'t3'!I10+'t3'!K10+'t3'!M10+'t3'!O10</f>
        <v>0</v>
      </c>
      <c r="AY10" s="649">
        <f>'t1'!L10-'t3'!D10-'t3'!F10-'t3'!H10-'t3'!J10+'t3'!L10+'t3'!N10+'t3'!P10</f>
        <v>0</v>
      </c>
      <c r="AZ10" s="713">
        <f>'t1'!M10</f>
        <v>0</v>
      </c>
    </row>
    <row r="11" spans="1:52" ht="12.75" customHeight="1" x14ac:dyDescent="0.2">
      <c r="A11" s="19" t="str">
        <f>'t1'!A11</f>
        <v>DIRIGENTE A TEMPO DETERMINATO FUORI D.O.</v>
      </c>
      <c r="B11" s="132" t="str">
        <f>'t1'!B11</f>
        <v>0D0098</v>
      </c>
      <c r="C11" s="186"/>
      <c r="D11" s="222"/>
      <c r="E11" s="186"/>
      <c r="F11" s="222"/>
      <c r="G11" s="186"/>
      <c r="H11" s="222"/>
      <c r="I11" s="186"/>
      <c r="J11" s="222"/>
      <c r="K11" s="186"/>
      <c r="L11" s="222"/>
      <c r="M11" s="186"/>
      <c r="N11" s="222"/>
      <c r="O11" s="186"/>
      <c r="P11" s="222"/>
      <c r="Q11" s="186"/>
      <c r="R11" s="222"/>
      <c r="S11" s="186"/>
      <c r="T11" s="222"/>
      <c r="U11" s="186"/>
      <c r="V11" s="222"/>
      <c r="W11" s="186"/>
      <c r="X11" s="222"/>
      <c r="Y11" s="186"/>
      <c r="Z11" s="222"/>
      <c r="AA11" s="186"/>
      <c r="AB11" s="222"/>
      <c r="AC11" s="186"/>
      <c r="AD11" s="222"/>
      <c r="AE11" s="186"/>
      <c r="AF11" s="222"/>
      <c r="AG11" s="186"/>
      <c r="AH11" s="222"/>
      <c r="AI11" s="186"/>
      <c r="AJ11" s="222"/>
      <c r="AK11" s="186"/>
      <c r="AL11" s="222"/>
      <c r="AM11" s="186"/>
      <c r="AN11" s="222"/>
      <c r="AO11" s="186"/>
      <c r="AP11" s="222"/>
      <c r="AQ11" s="186"/>
      <c r="AR11" s="222"/>
      <c r="AS11" s="186"/>
      <c r="AT11" s="222"/>
      <c r="AU11" s="404">
        <f t="shared" si="2"/>
        <v>0</v>
      </c>
      <c r="AV11" s="372">
        <f>SUM(T11,V11,X11,Z11,D11,F11,H11,J11,L11,N11,P11,R11,AB11,AD11,AF11,AH11,AJ11,AL11,AN11,AP11,AR11,AT11)</f>
        <v>0</v>
      </c>
      <c r="AW11" s="660" t="str">
        <f>IF((AU11+AV11)=(AX11+AY11),"OK","Controllare totale")</f>
        <v>OK</v>
      </c>
      <c r="AX11" s="648">
        <f>'t1'!K11-'t3'!C11-'t3'!E11-'t3'!G11-'t3'!I11+'t3'!K11+'t3'!M11+'t3'!O11</f>
        <v>0</v>
      </c>
      <c r="AY11" s="649">
        <f>'t1'!L11-'t3'!D11-'t3'!F11-'t3'!H11-'t3'!J11+'t3'!L11+'t3'!N11+'t3'!P11</f>
        <v>0</v>
      </c>
      <c r="AZ11" s="713">
        <f>'t1'!M11</f>
        <v>0</v>
      </c>
    </row>
    <row r="12" spans="1:52" ht="12.75" customHeight="1" x14ac:dyDescent="0.2">
      <c r="A12" s="19" t="str">
        <f>'t1'!A12</f>
        <v>SEGRETARIO GENERALE CCIAA</v>
      </c>
      <c r="B12" s="132" t="str">
        <f>'t1'!B12</f>
        <v>0D0104</v>
      </c>
      <c r="C12" s="186"/>
      <c r="D12" s="222"/>
      <c r="E12" s="186"/>
      <c r="F12" s="222"/>
      <c r="G12" s="186"/>
      <c r="H12" s="222"/>
      <c r="I12" s="186"/>
      <c r="J12" s="222"/>
      <c r="K12" s="186"/>
      <c r="L12" s="222"/>
      <c r="M12" s="186"/>
      <c r="N12" s="222"/>
      <c r="O12" s="186"/>
      <c r="P12" s="222"/>
      <c r="Q12" s="186"/>
      <c r="R12" s="222"/>
      <c r="S12" s="186"/>
      <c r="T12" s="222"/>
      <c r="U12" s="186"/>
      <c r="V12" s="222"/>
      <c r="W12" s="186"/>
      <c r="X12" s="222"/>
      <c r="Y12" s="186"/>
      <c r="Z12" s="222"/>
      <c r="AA12" s="186"/>
      <c r="AB12" s="222"/>
      <c r="AC12" s="186"/>
      <c r="AD12" s="222"/>
      <c r="AE12" s="186"/>
      <c r="AF12" s="222"/>
      <c r="AG12" s="186"/>
      <c r="AH12" s="222"/>
      <c r="AI12" s="186"/>
      <c r="AJ12" s="222"/>
      <c r="AK12" s="186"/>
      <c r="AL12" s="222"/>
      <c r="AM12" s="186"/>
      <c r="AN12" s="222"/>
      <c r="AO12" s="186"/>
      <c r="AP12" s="222"/>
      <c r="AQ12" s="186"/>
      <c r="AR12" s="222"/>
      <c r="AS12" s="186"/>
      <c r="AT12" s="222"/>
      <c r="AU12" s="404">
        <f t="shared" si="2"/>
        <v>0</v>
      </c>
      <c r="AV12" s="372">
        <f>SUM(T12,V12,X12,Z12,D12,F12,H12,J12,L12,N12,P12,R12,AB12,AD12,AF12,AH12,AJ12,AL12,AN12,AP12,AR12,AT12)</f>
        <v>0</v>
      </c>
      <c r="AW12" s="660" t="str">
        <f>IF((AU12+AV12)=(AX12+AY12),"OK","Controllare totale")</f>
        <v>OK</v>
      </c>
      <c r="AX12" s="648">
        <f>'t1'!K12-'t3'!C12-'t3'!E12-'t3'!G12-'t3'!I12+'t3'!K12+'t3'!M12+'t3'!O12</f>
        <v>0</v>
      </c>
      <c r="AY12" s="649">
        <f>'t1'!L12-'t3'!D12-'t3'!F12-'t3'!H12-'t3'!J12+'t3'!L12+'t3'!N12+'t3'!P12</f>
        <v>0</v>
      </c>
      <c r="AZ12" s="713">
        <f>'t1'!M12</f>
        <v>0</v>
      </c>
    </row>
    <row r="13" spans="1:52" ht="12.75" customHeight="1" x14ac:dyDescent="0.2">
      <c r="A13" s="19" t="str">
        <f>'t1'!A13</f>
        <v>DIRIGENTE A TEMPO INDETERMINATO</v>
      </c>
      <c r="B13" s="132" t="str">
        <f>'t1'!B13</f>
        <v>0D0164</v>
      </c>
      <c r="C13" s="186"/>
      <c r="D13" s="222"/>
      <c r="E13" s="186"/>
      <c r="F13" s="222"/>
      <c r="G13" s="186"/>
      <c r="H13" s="222"/>
      <c r="I13" s="186"/>
      <c r="J13" s="222"/>
      <c r="K13" s="186"/>
      <c r="L13" s="222"/>
      <c r="M13" s="186"/>
      <c r="N13" s="222"/>
      <c r="O13" s="186"/>
      <c r="P13" s="222"/>
      <c r="Q13" s="186"/>
      <c r="R13" s="222"/>
      <c r="S13" s="186"/>
      <c r="T13" s="222"/>
      <c r="U13" s="186"/>
      <c r="V13" s="222"/>
      <c r="W13" s="186"/>
      <c r="X13" s="222"/>
      <c r="Y13" s="186"/>
      <c r="Z13" s="222"/>
      <c r="AA13" s="186"/>
      <c r="AB13" s="222"/>
      <c r="AC13" s="186"/>
      <c r="AD13" s="222"/>
      <c r="AE13" s="186"/>
      <c r="AF13" s="222"/>
      <c r="AG13" s="186"/>
      <c r="AH13" s="222"/>
      <c r="AI13" s="186"/>
      <c r="AJ13" s="222"/>
      <c r="AK13" s="186"/>
      <c r="AL13" s="222"/>
      <c r="AM13" s="186"/>
      <c r="AN13" s="222"/>
      <c r="AO13" s="186"/>
      <c r="AP13" s="222"/>
      <c r="AQ13" s="186"/>
      <c r="AR13" s="222"/>
      <c r="AS13" s="186"/>
      <c r="AT13" s="222"/>
      <c r="AU13" s="404">
        <f t="shared" si="2"/>
        <v>0</v>
      </c>
      <c r="AV13" s="372">
        <f>SUM(T13,V13,X13,Z13,D13,F13,H13,J13,L13,N13,P13,R13,AB13,AD13,AF13,AH13,AJ13,AL13,AN13,AP13,AR13,AT13)</f>
        <v>0</v>
      </c>
      <c r="AW13" s="660" t="str">
        <f>IF((AU13+AV13)=(AX13+AY13),"OK","Controllare totale")</f>
        <v>OK</v>
      </c>
      <c r="AX13" s="648">
        <f>'t1'!K13-'t3'!C13-'t3'!E13-'t3'!G13-'t3'!I13+'t3'!K13+'t3'!M13+'t3'!O13</f>
        <v>0</v>
      </c>
      <c r="AY13" s="649">
        <f>'t1'!L13-'t3'!D13-'t3'!F13-'t3'!H13-'t3'!J13+'t3'!L13+'t3'!N13+'t3'!P13</f>
        <v>0</v>
      </c>
      <c r="AZ13" s="713">
        <f>'t1'!M13</f>
        <v>0</v>
      </c>
    </row>
    <row r="14" spans="1:52" ht="12.75" customHeight="1" x14ac:dyDescent="0.2">
      <c r="A14" s="19" t="str">
        <f>'t1'!A14</f>
        <v>DIRIGENTE A TEMPO DETERMINATO IN D.O.</v>
      </c>
      <c r="B14" s="132" t="str">
        <f>'t1'!B14</f>
        <v>0D0165</v>
      </c>
      <c r="C14" s="186"/>
      <c r="D14" s="222"/>
      <c r="E14" s="186"/>
      <c r="F14" s="222"/>
      <c r="G14" s="186"/>
      <c r="H14" s="222"/>
      <c r="I14" s="186"/>
      <c r="J14" s="222"/>
      <c r="K14" s="186"/>
      <c r="L14" s="222"/>
      <c r="M14" s="186"/>
      <c r="N14" s="222"/>
      <c r="O14" s="186"/>
      <c r="P14" s="222"/>
      <c r="Q14" s="186"/>
      <c r="R14" s="222"/>
      <c r="S14" s="186"/>
      <c r="T14" s="222"/>
      <c r="U14" s="186"/>
      <c r="V14" s="222"/>
      <c r="W14" s="186"/>
      <c r="X14" s="222"/>
      <c r="Y14" s="186"/>
      <c r="Z14" s="222"/>
      <c r="AA14" s="186"/>
      <c r="AB14" s="222"/>
      <c r="AC14" s="186"/>
      <c r="AD14" s="222"/>
      <c r="AE14" s="186"/>
      <c r="AF14" s="222"/>
      <c r="AG14" s="186"/>
      <c r="AH14" s="222"/>
      <c r="AI14" s="186"/>
      <c r="AJ14" s="222"/>
      <c r="AK14" s="186"/>
      <c r="AL14" s="222"/>
      <c r="AM14" s="186"/>
      <c r="AN14" s="222"/>
      <c r="AO14" s="186"/>
      <c r="AP14" s="222"/>
      <c r="AQ14" s="186"/>
      <c r="AR14" s="222"/>
      <c r="AS14" s="186"/>
      <c r="AT14" s="222"/>
      <c r="AU14" s="404">
        <f t="shared" ref="AU14:AU20" si="3">SUM(S14,U14,W14,Y14,C14,E14,G14,I14,K14,M14,O14,Q14,AA14,AC14,AE14,AG14,AI14,AK14,AM14,AO14,AQ14,AS14)</f>
        <v>0</v>
      </c>
      <c r="AV14" s="372">
        <f t="shared" si="0"/>
        <v>0</v>
      </c>
      <c r="AW14" s="660" t="str">
        <f t="shared" si="1"/>
        <v>OK</v>
      </c>
      <c r="AX14" s="648">
        <f>'t1'!K14-'t3'!C14-'t3'!E14-'t3'!G14-'t3'!I14+'t3'!K14+'t3'!M14+'t3'!O14</f>
        <v>0</v>
      </c>
      <c r="AY14" s="649">
        <f>'t1'!L14-'t3'!D14-'t3'!F14-'t3'!H14-'t3'!J14+'t3'!L14+'t3'!N14+'t3'!P14</f>
        <v>0</v>
      </c>
      <c r="AZ14" s="713">
        <f>'t1'!M14</f>
        <v>0</v>
      </c>
    </row>
    <row r="15" spans="1:52" ht="12.75" customHeight="1" x14ac:dyDescent="0.2">
      <c r="A15" s="19" t="str">
        <f>'t1'!A15</f>
        <v xml:space="preserve">ALTE SPECIALIZZ. IN D.O. </v>
      </c>
      <c r="B15" s="132" t="str">
        <f>'t1'!B15</f>
        <v>0D0I95</v>
      </c>
      <c r="C15" s="186"/>
      <c r="D15" s="222"/>
      <c r="E15" s="186"/>
      <c r="F15" s="222"/>
      <c r="G15" s="186"/>
      <c r="H15" s="222"/>
      <c r="I15" s="186"/>
      <c r="J15" s="222"/>
      <c r="K15" s="186"/>
      <c r="L15" s="222"/>
      <c r="M15" s="186"/>
      <c r="N15" s="222"/>
      <c r="O15" s="186"/>
      <c r="P15" s="222"/>
      <c r="Q15" s="186"/>
      <c r="R15" s="222"/>
      <c r="S15" s="186"/>
      <c r="T15" s="222"/>
      <c r="U15" s="186"/>
      <c r="V15" s="222"/>
      <c r="W15" s="186"/>
      <c r="X15" s="222"/>
      <c r="Y15" s="186"/>
      <c r="Z15" s="222"/>
      <c r="AA15" s="186"/>
      <c r="AB15" s="222"/>
      <c r="AC15" s="186"/>
      <c r="AD15" s="222"/>
      <c r="AE15" s="186"/>
      <c r="AF15" s="222"/>
      <c r="AG15" s="186"/>
      <c r="AH15" s="222"/>
      <c r="AI15" s="186"/>
      <c r="AJ15" s="222"/>
      <c r="AK15" s="186"/>
      <c r="AL15" s="222"/>
      <c r="AM15" s="186"/>
      <c r="AN15" s="222"/>
      <c r="AO15" s="186"/>
      <c r="AP15" s="222"/>
      <c r="AQ15" s="186"/>
      <c r="AR15" s="222"/>
      <c r="AS15" s="186"/>
      <c r="AT15" s="222"/>
      <c r="AU15" s="404">
        <f t="shared" si="3"/>
        <v>0</v>
      </c>
      <c r="AV15" s="372">
        <f t="shared" si="0"/>
        <v>0</v>
      </c>
      <c r="AW15" s="660" t="str">
        <f t="shared" si="1"/>
        <v>OK</v>
      </c>
      <c r="AX15" s="648">
        <f>'t1'!K15-'t3'!C15-'t3'!E15-'t3'!G15-'t3'!I15+'t3'!K15+'t3'!M15+'t3'!O15</f>
        <v>0</v>
      </c>
      <c r="AY15" s="649">
        <f>'t1'!L15-'t3'!D15-'t3'!F15-'t3'!H15-'t3'!J15+'t3'!L15+'t3'!N15+'t3'!P15</f>
        <v>0</v>
      </c>
      <c r="AZ15" s="713">
        <f>'t1'!M15</f>
        <v>0</v>
      </c>
    </row>
    <row r="16" spans="1:52" ht="12.75" customHeight="1" x14ac:dyDescent="0.2">
      <c r="A16" s="19" t="str">
        <f>'t1'!A16</f>
        <v>RESPONSABILE DEI SERVIZI O DEGLI UFFICI IN D.O</v>
      </c>
      <c r="B16" s="132" t="str">
        <f>'t1'!B16</f>
        <v>0D0I96</v>
      </c>
      <c r="C16" s="186"/>
      <c r="D16" s="222"/>
      <c r="E16" s="186"/>
      <c r="F16" s="222"/>
      <c r="G16" s="186"/>
      <c r="H16" s="222"/>
      <c r="I16" s="186"/>
      <c r="J16" s="222"/>
      <c r="K16" s="186"/>
      <c r="L16" s="222"/>
      <c r="M16" s="186"/>
      <c r="N16" s="222"/>
      <c r="O16" s="186"/>
      <c r="P16" s="222"/>
      <c r="Q16" s="186"/>
      <c r="R16" s="222"/>
      <c r="S16" s="186"/>
      <c r="T16" s="222"/>
      <c r="U16" s="186"/>
      <c r="V16" s="222"/>
      <c r="W16" s="186"/>
      <c r="X16" s="222"/>
      <c r="Y16" s="186"/>
      <c r="Z16" s="222"/>
      <c r="AA16" s="186"/>
      <c r="AB16" s="222"/>
      <c r="AC16" s="186"/>
      <c r="AD16" s="222"/>
      <c r="AE16" s="186"/>
      <c r="AF16" s="222"/>
      <c r="AG16" s="186"/>
      <c r="AH16" s="222"/>
      <c r="AI16" s="186"/>
      <c r="AJ16" s="222"/>
      <c r="AK16" s="186"/>
      <c r="AL16" s="222"/>
      <c r="AM16" s="186"/>
      <c r="AN16" s="222"/>
      <c r="AO16" s="186"/>
      <c r="AP16" s="222"/>
      <c r="AQ16" s="186"/>
      <c r="AR16" s="222"/>
      <c r="AS16" s="186"/>
      <c r="AT16" s="222"/>
      <c r="AU16" s="404">
        <f>SUM(S16,U16,W16,Y16,C16,E16,G16,I16,K16,M16,O16,Q16,AA16,AC16,AE16,AG16,AI16,AK16,AM16,AO16,AQ16,AS16)</f>
        <v>0</v>
      </c>
      <c r="AV16" s="372">
        <f>SUM(T16,V16,X16,Z16,D16,F16,H16,J16,L16,N16,P16,R16,AB16,AD16,AF16,AH16,AJ16,AL16,AN16,AP16,AR16,AT16)</f>
        <v>0</v>
      </c>
      <c r="AW16" s="660" t="str">
        <f>IF((AU16+AV16)=(AX16+AY16),"OK","Controllare totale")</f>
        <v>OK</v>
      </c>
      <c r="AX16" s="648">
        <f>'t1'!K16-'t3'!C16-'t3'!E16-'t3'!G16-'t3'!I16+'t3'!K16+'t3'!M16+'t3'!O16</f>
        <v>0</v>
      </c>
      <c r="AY16" s="649">
        <f>'t1'!L16-'t3'!D16-'t3'!F16-'t3'!H16-'t3'!J16+'t3'!L16+'t3'!N16+'t3'!P16</f>
        <v>0</v>
      </c>
      <c r="AZ16" s="713">
        <f>'t1'!M16</f>
        <v>0</v>
      </c>
    </row>
    <row r="17" spans="1:52" ht="12.75" customHeight="1" x14ac:dyDescent="0.2">
      <c r="A17" s="19" t="str">
        <f>'t1'!A17</f>
        <v>FUNZIONARI ED ELEVATA QUALIFICAZIONE</v>
      </c>
      <c r="B17" s="132" t="str">
        <f>'t1'!B17</f>
        <v>0FZEQF</v>
      </c>
      <c r="C17" s="186"/>
      <c r="D17" s="222"/>
      <c r="E17" s="186"/>
      <c r="F17" s="222"/>
      <c r="G17" s="186"/>
      <c r="H17" s="222"/>
      <c r="I17" s="186"/>
      <c r="J17" s="222"/>
      <c r="K17" s="186"/>
      <c r="L17" s="222"/>
      <c r="M17" s="186"/>
      <c r="N17" s="222"/>
      <c r="O17" s="186"/>
      <c r="P17" s="222"/>
      <c r="Q17" s="186"/>
      <c r="R17" s="222"/>
      <c r="S17" s="186"/>
      <c r="T17" s="222"/>
      <c r="U17" s="186"/>
      <c r="V17" s="222"/>
      <c r="W17" s="186"/>
      <c r="X17" s="222"/>
      <c r="Y17" s="186"/>
      <c r="Z17" s="222"/>
      <c r="AA17" s="186"/>
      <c r="AB17" s="222"/>
      <c r="AC17" s="186"/>
      <c r="AD17" s="222"/>
      <c r="AE17" s="186"/>
      <c r="AF17" s="222"/>
      <c r="AG17" s="186"/>
      <c r="AH17" s="222"/>
      <c r="AI17" s="186"/>
      <c r="AJ17" s="222"/>
      <c r="AK17" s="186"/>
      <c r="AL17" s="222"/>
      <c r="AM17" s="186"/>
      <c r="AN17" s="222"/>
      <c r="AO17" s="186"/>
      <c r="AP17" s="222"/>
      <c r="AQ17" s="186"/>
      <c r="AR17" s="222"/>
      <c r="AS17" s="186"/>
      <c r="AT17" s="222"/>
      <c r="AU17" s="404">
        <f t="shared" si="3"/>
        <v>0</v>
      </c>
      <c r="AV17" s="372">
        <f t="shared" si="0"/>
        <v>0</v>
      </c>
      <c r="AW17" s="660" t="str">
        <f t="shared" si="1"/>
        <v>OK</v>
      </c>
      <c r="AX17" s="648">
        <f>'t1'!K17-'t3'!C17-'t3'!E17-'t3'!G17-'t3'!I17+'t3'!K17+'t3'!M17+'t3'!O17</f>
        <v>0</v>
      </c>
      <c r="AY17" s="649">
        <f>'t1'!L17-'t3'!D17-'t3'!F17-'t3'!H17-'t3'!J17+'t3'!L17+'t3'!N17+'t3'!P17</f>
        <v>0</v>
      </c>
      <c r="AZ17" s="713">
        <f>'t1'!M17</f>
        <v>0</v>
      </c>
    </row>
    <row r="18" spans="1:52" ht="12.75" customHeight="1" x14ac:dyDescent="0.2">
      <c r="A18" s="19" t="str">
        <f>'t1'!A18</f>
        <v>ISTRUTTORI</v>
      </c>
      <c r="B18" s="132" t="str">
        <f>'t1'!B18</f>
        <v>0IR000</v>
      </c>
      <c r="C18" s="186"/>
      <c r="D18" s="222"/>
      <c r="E18" s="186"/>
      <c r="F18" s="222"/>
      <c r="G18" s="186"/>
      <c r="H18" s="222"/>
      <c r="I18" s="186"/>
      <c r="J18" s="222"/>
      <c r="K18" s="186"/>
      <c r="L18" s="222"/>
      <c r="M18" s="186"/>
      <c r="N18" s="222"/>
      <c r="O18" s="186"/>
      <c r="P18" s="222"/>
      <c r="Q18" s="186"/>
      <c r="R18" s="222"/>
      <c r="S18" s="186"/>
      <c r="T18" s="222"/>
      <c r="U18" s="186"/>
      <c r="V18" s="222"/>
      <c r="W18" s="186"/>
      <c r="X18" s="222"/>
      <c r="Y18" s="186"/>
      <c r="Z18" s="222"/>
      <c r="AA18" s="186"/>
      <c r="AB18" s="222"/>
      <c r="AC18" s="186"/>
      <c r="AD18" s="222"/>
      <c r="AE18" s="186"/>
      <c r="AF18" s="222"/>
      <c r="AG18" s="186"/>
      <c r="AH18" s="222"/>
      <c r="AI18" s="186"/>
      <c r="AJ18" s="222"/>
      <c r="AK18" s="186"/>
      <c r="AL18" s="222"/>
      <c r="AM18" s="186"/>
      <c r="AN18" s="222"/>
      <c r="AO18" s="186"/>
      <c r="AP18" s="222"/>
      <c r="AQ18" s="186"/>
      <c r="AR18" s="222"/>
      <c r="AS18" s="186"/>
      <c r="AT18" s="222"/>
      <c r="AU18" s="404">
        <f t="shared" si="3"/>
        <v>0</v>
      </c>
      <c r="AV18" s="372">
        <f t="shared" si="0"/>
        <v>0</v>
      </c>
      <c r="AW18" s="660" t="str">
        <f t="shared" si="1"/>
        <v>OK</v>
      </c>
      <c r="AX18" s="648">
        <f>'t1'!K18-'t3'!C18-'t3'!E18-'t3'!G18-'t3'!I18+'t3'!K18+'t3'!M18+'t3'!O18</f>
        <v>0</v>
      </c>
      <c r="AY18" s="649">
        <f>'t1'!L18-'t3'!D18-'t3'!F18-'t3'!H18-'t3'!J18+'t3'!L18+'t3'!N18+'t3'!P18</f>
        <v>0</v>
      </c>
      <c r="AZ18" s="713">
        <f>'t1'!M18</f>
        <v>0</v>
      </c>
    </row>
    <row r="19" spans="1:52" ht="12.75" customHeight="1" x14ac:dyDescent="0.2">
      <c r="A19" s="19" t="str">
        <f>'t1'!A19</f>
        <v>OPERATORI ESPERTI</v>
      </c>
      <c r="B19" s="132" t="str">
        <f>'t1'!B19</f>
        <v>0OEESP</v>
      </c>
      <c r="C19" s="186"/>
      <c r="D19" s="222"/>
      <c r="E19" s="186"/>
      <c r="F19" s="222"/>
      <c r="G19" s="186"/>
      <c r="H19" s="222"/>
      <c r="I19" s="186"/>
      <c r="J19" s="222"/>
      <c r="K19" s="186"/>
      <c r="L19" s="222"/>
      <c r="M19" s="186"/>
      <c r="N19" s="222"/>
      <c r="O19" s="186"/>
      <c r="P19" s="222"/>
      <c r="Q19" s="186"/>
      <c r="R19" s="222"/>
      <c r="S19" s="186"/>
      <c r="T19" s="222"/>
      <c r="U19" s="186"/>
      <c r="V19" s="222"/>
      <c r="W19" s="186"/>
      <c r="X19" s="222"/>
      <c r="Y19" s="186"/>
      <c r="Z19" s="222"/>
      <c r="AA19" s="186"/>
      <c r="AB19" s="222"/>
      <c r="AC19" s="186"/>
      <c r="AD19" s="222"/>
      <c r="AE19" s="186"/>
      <c r="AF19" s="222"/>
      <c r="AG19" s="186"/>
      <c r="AH19" s="222"/>
      <c r="AI19" s="186"/>
      <c r="AJ19" s="222"/>
      <c r="AK19" s="186"/>
      <c r="AL19" s="222"/>
      <c r="AM19" s="186"/>
      <c r="AN19" s="222"/>
      <c r="AO19" s="186"/>
      <c r="AP19" s="222"/>
      <c r="AQ19" s="186"/>
      <c r="AR19" s="222"/>
      <c r="AS19" s="186"/>
      <c r="AT19" s="222"/>
      <c r="AU19" s="404">
        <f t="shared" si="3"/>
        <v>0</v>
      </c>
      <c r="AV19" s="372">
        <f t="shared" si="0"/>
        <v>0</v>
      </c>
      <c r="AW19" s="660" t="str">
        <f t="shared" si="1"/>
        <v>OK</v>
      </c>
      <c r="AX19" s="648">
        <f>'t1'!K19-'t3'!C19-'t3'!E19-'t3'!G19-'t3'!I19+'t3'!K19+'t3'!M19+'t3'!O19</f>
        <v>0</v>
      </c>
      <c r="AY19" s="649">
        <f>'t1'!L19-'t3'!D19-'t3'!F19-'t3'!H19-'t3'!J19+'t3'!L19+'t3'!N19+'t3'!P19</f>
        <v>0</v>
      </c>
      <c r="AZ19" s="713">
        <f>'t1'!M19</f>
        <v>0</v>
      </c>
    </row>
    <row r="20" spans="1:52" ht="12.75" customHeight="1" x14ac:dyDescent="0.2">
      <c r="A20" s="19" t="str">
        <f>'t1'!A20</f>
        <v>OPERATORI</v>
      </c>
      <c r="B20" s="132" t="str">
        <f>'t1'!B20</f>
        <v>0OP000</v>
      </c>
      <c r="C20" s="186"/>
      <c r="D20" s="222"/>
      <c r="E20" s="186"/>
      <c r="F20" s="222"/>
      <c r="G20" s="186"/>
      <c r="H20" s="222"/>
      <c r="I20" s="186"/>
      <c r="J20" s="222"/>
      <c r="K20" s="186"/>
      <c r="L20" s="222"/>
      <c r="M20" s="186"/>
      <c r="N20" s="222"/>
      <c r="O20" s="186"/>
      <c r="P20" s="222"/>
      <c r="Q20" s="186"/>
      <c r="R20" s="222"/>
      <c r="S20" s="186"/>
      <c r="T20" s="222"/>
      <c r="U20" s="186"/>
      <c r="V20" s="222"/>
      <c r="W20" s="186"/>
      <c r="X20" s="222"/>
      <c r="Y20" s="186"/>
      <c r="Z20" s="222"/>
      <c r="AA20" s="186"/>
      <c r="AB20" s="222"/>
      <c r="AC20" s="186"/>
      <c r="AD20" s="222"/>
      <c r="AE20" s="186"/>
      <c r="AF20" s="222"/>
      <c r="AG20" s="186"/>
      <c r="AH20" s="222"/>
      <c r="AI20" s="186"/>
      <c r="AJ20" s="222"/>
      <c r="AK20" s="186"/>
      <c r="AL20" s="222"/>
      <c r="AM20" s="186"/>
      <c r="AN20" s="222"/>
      <c r="AO20" s="186"/>
      <c r="AP20" s="222"/>
      <c r="AQ20" s="186"/>
      <c r="AR20" s="222"/>
      <c r="AS20" s="186"/>
      <c r="AT20" s="222"/>
      <c r="AU20" s="404">
        <f t="shared" si="3"/>
        <v>0</v>
      </c>
      <c r="AV20" s="372">
        <f t="shared" si="0"/>
        <v>0</v>
      </c>
      <c r="AW20" s="660" t="str">
        <f t="shared" si="1"/>
        <v>OK</v>
      </c>
      <c r="AX20" s="648">
        <f>'t1'!K20-'t3'!C20-'t3'!E20-'t3'!G20-'t3'!I20+'t3'!K20+'t3'!M20+'t3'!O20</f>
        <v>0</v>
      </c>
      <c r="AY20" s="649">
        <f>'t1'!L20-'t3'!D20-'t3'!F20-'t3'!H20-'t3'!J20+'t3'!L20+'t3'!N20+'t3'!P20</f>
        <v>0</v>
      </c>
      <c r="AZ20" s="713">
        <f>'t1'!M20</f>
        <v>0</v>
      </c>
    </row>
    <row r="21" spans="1:52" ht="12.75" customHeight="1" x14ac:dyDescent="0.2">
      <c r="A21" s="19" t="str">
        <f>'t1'!A21</f>
        <v>CONTRATTISTI</v>
      </c>
      <c r="B21" s="132" t="str">
        <f>'t1'!B21</f>
        <v>000061</v>
      </c>
      <c r="C21" s="186"/>
      <c r="D21" s="222"/>
      <c r="E21" s="186"/>
      <c r="F21" s="222"/>
      <c r="G21" s="186"/>
      <c r="H21" s="222"/>
      <c r="I21" s="186"/>
      <c r="J21" s="222"/>
      <c r="K21" s="186"/>
      <c r="L21" s="222"/>
      <c r="M21" s="186"/>
      <c r="N21" s="222"/>
      <c r="O21" s="186"/>
      <c r="P21" s="222"/>
      <c r="Q21" s="186"/>
      <c r="R21" s="222"/>
      <c r="S21" s="186"/>
      <c r="T21" s="222"/>
      <c r="U21" s="186"/>
      <c r="V21" s="222"/>
      <c r="W21" s="186"/>
      <c r="X21" s="222"/>
      <c r="Y21" s="186"/>
      <c r="Z21" s="222"/>
      <c r="AA21" s="186"/>
      <c r="AB21" s="222"/>
      <c r="AC21" s="186"/>
      <c r="AD21" s="222"/>
      <c r="AE21" s="186"/>
      <c r="AF21" s="222"/>
      <c r="AG21" s="186"/>
      <c r="AH21" s="222"/>
      <c r="AI21" s="186"/>
      <c r="AJ21" s="222"/>
      <c r="AK21" s="186"/>
      <c r="AL21" s="222"/>
      <c r="AM21" s="186"/>
      <c r="AN21" s="222"/>
      <c r="AO21" s="186"/>
      <c r="AP21" s="222"/>
      <c r="AQ21" s="186"/>
      <c r="AR21" s="222"/>
      <c r="AS21" s="186"/>
      <c r="AT21" s="222"/>
      <c r="AU21" s="404">
        <f>SUM(S21,U21,W21,Y21,C21,E21,G21,I21,K21,M21,O21,Q21,AA21,AC21,AE21,AG21,AI21,AK21,AM21,AO21,AQ21,AS21)</f>
        <v>0</v>
      </c>
      <c r="AV21" s="372">
        <f>SUM(T21,V21,X21,Z21,D21,F21,H21,J21,L21,N21,P21,R21,AB21,AD21,AF21,AH21,AJ21,AL21,AN21,AP21,AR21,AT21)</f>
        <v>0</v>
      </c>
      <c r="AW21" s="660" t="str">
        <f t="shared" si="1"/>
        <v>OK</v>
      </c>
      <c r="AX21" s="648">
        <f>'t1'!K21-'t3'!C21-'t3'!E21-'t3'!G21-'t3'!I21+'t3'!K21+'t3'!M21+'t3'!O21</f>
        <v>0</v>
      </c>
      <c r="AY21" s="649">
        <f>'t1'!L21-'t3'!D21-'t3'!F21-'t3'!H21-'t3'!J21+'t3'!L21+'t3'!N21+'t3'!P21</f>
        <v>0</v>
      </c>
      <c r="AZ21" s="713">
        <f>'t1'!M21</f>
        <v>0</v>
      </c>
    </row>
    <row r="22" spans="1:52" ht="12.75" customHeight="1" thickBot="1" x14ac:dyDescent="0.25">
      <c r="A22" s="19" t="str">
        <f>'t1'!A22</f>
        <v>COLLABORATORE A T.D. ART. 90 TUEL</v>
      </c>
      <c r="B22" s="132" t="str">
        <f>'t1'!B22</f>
        <v>000096</v>
      </c>
      <c r="C22" s="186"/>
      <c r="D22" s="222"/>
      <c r="E22" s="186"/>
      <c r="F22" s="222"/>
      <c r="G22" s="186"/>
      <c r="H22" s="222"/>
      <c r="I22" s="186"/>
      <c r="J22" s="222"/>
      <c r="K22" s="186"/>
      <c r="L22" s="222"/>
      <c r="M22" s="186"/>
      <c r="N22" s="222"/>
      <c r="O22" s="186"/>
      <c r="P22" s="222"/>
      <c r="Q22" s="186"/>
      <c r="R22" s="222"/>
      <c r="S22" s="186"/>
      <c r="T22" s="222"/>
      <c r="U22" s="186"/>
      <c r="V22" s="222"/>
      <c r="W22" s="186"/>
      <c r="X22" s="222"/>
      <c r="Y22" s="186"/>
      <c r="Z22" s="222"/>
      <c r="AA22" s="186"/>
      <c r="AB22" s="222"/>
      <c r="AC22" s="186"/>
      <c r="AD22" s="222"/>
      <c r="AE22" s="186"/>
      <c r="AF22" s="222"/>
      <c r="AG22" s="186"/>
      <c r="AH22" s="222"/>
      <c r="AI22" s="186"/>
      <c r="AJ22" s="222"/>
      <c r="AK22" s="186"/>
      <c r="AL22" s="222"/>
      <c r="AM22" s="186"/>
      <c r="AN22" s="222"/>
      <c r="AO22" s="186"/>
      <c r="AP22" s="222"/>
      <c r="AQ22" s="186"/>
      <c r="AR22" s="222"/>
      <c r="AS22" s="186"/>
      <c r="AT22" s="222"/>
      <c r="AU22" s="404">
        <f>SUM(S22,U22,W22,Y22,C22,E22,G22,I22,K22,M22,O22,Q22,AA22,AC22,AE22,AG22,AI22,AK22,AM22,AO22,AQ22,AS22)</f>
        <v>0</v>
      </c>
      <c r="AV22" s="372">
        <f>SUM(T22,V22,X22,Z22,D22,F22,H22,J22,L22,N22,P22,R22,AB22,AD22,AF22,AH22,AJ22,AL22,AN22,AP22,AR22,AT22)</f>
        <v>0</v>
      </c>
      <c r="AW22" s="660" t="str">
        <f t="shared" si="1"/>
        <v>OK</v>
      </c>
      <c r="AX22" s="650">
        <f>'t1'!K22-'t3'!C22-'t3'!E22-'t3'!G22-'t3'!I22+'t3'!K22+'t3'!M22+'t3'!O22</f>
        <v>0</v>
      </c>
      <c r="AY22" s="651">
        <f>'t1'!L22-'t3'!D22-'t3'!F22-'t3'!H22-'t3'!J22+'t3'!L22+'t3'!N22+'t3'!P22</f>
        <v>0</v>
      </c>
      <c r="AZ22" s="713">
        <f>'t1'!M22</f>
        <v>0</v>
      </c>
    </row>
    <row r="23" spans="1:52" ht="17.25" customHeight="1" thickTop="1" thickBot="1" x14ac:dyDescent="0.25">
      <c r="A23" s="19" t="str">
        <f>'t1'!A23</f>
        <v>TOTALE</v>
      </c>
      <c r="B23" s="134"/>
      <c r="C23" s="373">
        <f t="shared" ref="C23:AV23" si="4">SUM(C6:C22)</f>
        <v>0</v>
      </c>
      <c r="D23" s="374">
        <f t="shared" si="4"/>
        <v>0</v>
      </c>
      <c r="E23" s="373">
        <f t="shared" si="4"/>
        <v>0</v>
      </c>
      <c r="F23" s="374">
        <f t="shared" si="4"/>
        <v>0</v>
      </c>
      <c r="G23" s="373">
        <f t="shared" si="4"/>
        <v>0</v>
      </c>
      <c r="H23" s="374">
        <f t="shared" si="4"/>
        <v>0</v>
      </c>
      <c r="I23" s="373">
        <f t="shared" si="4"/>
        <v>0</v>
      </c>
      <c r="J23" s="374">
        <f t="shared" si="4"/>
        <v>0</v>
      </c>
      <c r="K23" s="373">
        <f t="shared" si="4"/>
        <v>0</v>
      </c>
      <c r="L23" s="374">
        <f t="shared" si="4"/>
        <v>0</v>
      </c>
      <c r="M23" s="373">
        <f t="shared" si="4"/>
        <v>0</v>
      </c>
      <c r="N23" s="374">
        <f t="shared" si="4"/>
        <v>0</v>
      </c>
      <c r="O23" s="373">
        <f t="shared" si="4"/>
        <v>0</v>
      </c>
      <c r="P23" s="374">
        <f t="shared" si="4"/>
        <v>0</v>
      </c>
      <c r="Q23" s="373">
        <f t="shared" si="4"/>
        <v>0</v>
      </c>
      <c r="R23" s="374">
        <f t="shared" si="4"/>
        <v>0</v>
      </c>
      <c r="S23" s="373">
        <f t="shared" si="4"/>
        <v>0</v>
      </c>
      <c r="T23" s="374">
        <f t="shared" si="4"/>
        <v>0</v>
      </c>
      <c r="U23" s="373">
        <f t="shared" si="4"/>
        <v>0</v>
      </c>
      <c r="V23" s="374">
        <f t="shared" si="4"/>
        <v>0</v>
      </c>
      <c r="W23" s="373">
        <f t="shared" si="4"/>
        <v>0</v>
      </c>
      <c r="X23" s="374">
        <f t="shared" si="4"/>
        <v>0</v>
      </c>
      <c r="Y23" s="373">
        <f t="shared" si="4"/>
        <v>0</v>
      </c>
      <c r="Z23" s="374">
        <f t="shared" si="4"/>
        <v>0</v>
      </c>
      <c r="AA23" s="373">
        <f t="shared" si="4"/>
        <v>0</v>
      </c>
      <c r="AB23" s="374">
        <f t="shared" si="4"/>
        <v>0</v>
      </c>
      <c r="AC23" s="373">
        <f t="shared" si="4"/>
        <v>0</v>
      </c>
      <c r="AD23" s="374">
        <f t="shared" si="4"/>
        <v>0</v>
      </c>
      <c r="AE23" s="373">
        <f t="shared" si="4"/>
        <v>0</v>
      </c>
      <c r="AF23" s="374">
        <f t="shared" si="4"/>
        <v>0</v>
      </c>
      <c r="AG23" s="373">
        <f t="shared" si="4"/>
        <v>0</v>
      </c>
      <c r="AH23" s="374">
        <f t="shared" si="4"/>
        <v>0</v>
      </c>
      <c r="AI23" s="373">
        <f t="shared" si="4"/>
        <v>0</v>
      </c>
      <c r="AJ23" s="374">
        <f t="shared" si="4"/>
        <v>0</v>
      </c>
      <c r="AK23" s="373">
        <f t="shared" si="4"/>
        <v>0</v>
      </c>
      <c r="AL23" s="374">
        <f t="shared" si="4"/>
        <v>0</v>
      </c>
      <c r="AM23" s="373">
        <f t="shared" si="4"/>
        <v>0</v>
      </c>
      <c r="AN23" s="374">
        <f t="shared" si="4"/>
        <v>0</v>
      </c>
      <c r="AO23" s="373">
        <f t="shared" si="4"/>
        <v>0</v>
      </c>
      <c r="AP23" s="374">
        <f t="shared" si="4"/>
        <v>0</v>
      </c>
      <c r="AQ23" s="373">
        <f t="shared" si="4"/>
        <v>0</v>
      </c>
      <c r="AR23" s="374">
        <f t="shared" si="4"/>
        <v>0</v>
      </c>
      <c r="AS23" s="373">
        <f t="shared" si="4"/>
        <v>0</v>
      </c>
      <c r="AT23" s="374">
        <f t="shared" si="4"/>
        <v>0</v>
      </c>
      <c r="AU23" s="373">
        <f t="shared" si="4"/>
        <v>0</v>
      </c>
      <c r="AV23" s="375">
        <f t="shared" si="4"/>
        <v>0</v>
      </c>
      <c r="AW23" s="660" t="str">
        <f t="shared" si="1"/>
        <v>OK</v>
      </c>
      <c r="AX23" s="652">
        <f>SUM(AX6:AX22)</f>
        <v>0</v>
      </c>
      <c r="AY23" s="653">
        <f>SUM(AY6:AY22)</f>
        <v>0</v>
      </c>
    </row>
    <row r="24" spans="1:52" ht="17.25" customHeight="1" x14ac:dyDescent="0.2">
      <c r="A24" s="20"/>
      <c r="C24" s="20" t="str">
        <f>'t1'!$A$24</f>
        <v>(a) personale a tempo indeterminato al quale viene applicato un contratto di lavoro di tipo privatistico (es.:tipografico,chimico,edile,metalmeccanico,portierato, ecc.)</v>
      </c>
      <c r="S24" s="2"/>
      <c r="T24" s="2"/>
      <c r="AA24" s="20" t="e">
        <f>'t1'!#REF!</f>
        <v>#REF!</v>
      </c>
    </row>
    <row r="25" spans="1:52" ht="10.199999999999999" x14ac:dyDescent="0.2">
      <c r="A25" s="20"/>
      <c r="C25" s="20" t="str">
        <f>'t1'!$A$25</f>
        <v>(b) cfr." istruzioni generali e specifiche di comparto" e "glossario"</v>
      </c>
      <c r="AA25" s="20" t="e">
        <f>'t1'!#REF!</f>
        <v>#REF!</v>
      </c>
    </row>
  </sheetData>
  <sheetProtection algorithmName="SHA-512" hashValue="IERvCWo7glSkjhDItkjPbDY5iWEFTmjCBPQ7y5yFmpneOx9VyXI2Zw7/PaiWmW0aaxCQksUe20RkL1X1MSSITg==" saltValue="DOfTBo+c2kWZ5NPNXuefKQ==" spinCount="100000" sheet="1" formatColumns="0" selectLockedCells="1"/>
  <mergeCells count="6">
    <mergeCell ref="A1:A2"/>
    <mergeCell ref="G4:H4"/>
    <mergeCell ref="S2:Z2"/>
    <mergeCell ref="AO2:AV2"/>
    <mergeCell ref="C1:W1"/>
    <mergeCell ref="AA1:AS1"/>
  </mergeCells>
  <phoneticPr fontId="30" type="noConversion"/>
  <conditionalFormatting sqref="A6:AV6 B7:AV22 A7:A23">
    <cfRule type="expression" dxfId="24" priority="1" stopIfTrue="1">
      <formula>$AZ6&gt;0</formula>
    </cfRule>
  </conditionalFormatting>
  <printOptions horizontalCentered="1" verticalCentered="1"/>
  <pageMargins left="0.2" right="0.2" top="0.19685039370078741" bottom="0.17" header="0.22" footer="0.19"/>
  <pageSetup paperSize="9" scale="75"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9">
    <pageSetUpPr fitToPage="1"/>
  </sheetPr>
  <dimension ref="A1:AY33"/>
  <sheetViews>
    <sheetView showGridLines="0" zoomScaleNormal="100" workbookViewId="0">
      <pane xSplit="2" ySplit="7" topLeftCell="C8" activePane="bottomRight" state="frozen"/>
      <selection activeCell="A2" sqref="A2"/>
      <selection pane="topRight" activeCell="A2" sqref="A2"/>
      <selection pane="bottomLeft" activeCell="A2" sqref="A2"/>
      <selection pane="bottomRight" activeCell="AA8" sqref="AA8"/>
    </sheetView>
  </sheetViews>
  <sheetFormatPr defaultColWidth="10.7109375" defaultRowHeight="10.199999999999999" x14ac:dyDescent="0.2"/>
  <cols>
    <col min="1" max="1" width="43.42578125" style="24" customWidth="1"/>
    <col min="2" max="2" width="8.7109375" style="23" customWidth="1"/>
    <col min="3" max="6" width="11.28515625" style="24" hidden="1" customWidth="1"/>
    <col min="7" max="10" width="10.28515625" style="24" hidden="1" customWidth="1"/>
    <col min="11" max="14" width="10.7109375" style="24" hidden="1" customWidth="1"/>
    <col min="15" max="22" width="9.28515625" style="24" hidden="1" customWidth="1"/>
    <col min="23" max="26" width="10.7109375" style="24" hidden="1" customWidth="1"/>
    <col min="27" max="30" width="11.28515625" style="24" customWidth="1"/>
    <col min="31" max="32" width="10.28515625" style="24" customWidth="1"/>
    <col min="33" max="34" width="10.7109375" style="24" customWidth="1"/>
    <col min="35" max="38" width="10.7109375" style="24"/>
    <col min="39" max="46" width="9.28515625" style="24" customWidth="1"/>
    <col min="47" max="48" width="10.7109375" style="24"/>
    <col min="49" max="49" width="10.7109375" style="24" customWidth="1"/>
    <col min="50" max="16384" width="10.7109375" style="24"/>
  </cols>
  <sheetData>
    <row r="1" spans="1:51" s="3" customFormat="1" ht="43.5" customHeight="1" x14ac:dyDescent="0.2">
      <c r="A1" s="783" t="str">
        <f>'t1'!A1</f>
        <v>REGIONI ED AUTONOMIE LOCALI - anno 2023</v>
      </c>
      <c r="B1" s="783"/>
      <c r="C1" s="783"/>
      <c r="D1" s="783"/>
      <c r="E1" s="783"/>
      <c r="F1" s="783"/>
      <c r="G1" s="783"/>
      <c r="H1" s="783"/>
      <c r="I1" s="783"/>
      <c r="J1" s="783"/>
      <c r="K1" s="351"/>
      <c r="L1" s="24"/>
      <c r="M1" s="24"/>
      <c r="N1" s="24"/>
      <c r="O1" s="24"/>
      <c r="P1" s="24"/>
      <c r="Q1" s="24"/>
      <c r="R1" s="24"/>
      <c r="S1" s="24"/>
      <c r="T1" s="24"/>
      <c r="U1" s="24"/>
      <c r="V1" s="24"/>
      <c r="W1" s="24"/>
      <c r="X1" s="24"/>
      <c r="Y1" s="24"/>
      <c r="Z1" s="24"/>
      <c r="AM1" s="24"/>
      <c r="AN1" s="24"/>
      <c r="AO1" s="24"/>
      <c r="AP1" s="24"/>
      <c r="AQ1" s="24"/>
      <c r="AR1" s="24"/>
      <c r="AS1" s="24"/>
      <c r="AT1" s="24"/>
      <c r="AU1" s="24"/>
      <c r="AV1" s="24"/>
      <c r="AW1" s="24"/>
      <c r="AX1" s="24"/>
      <c r="AY1" s="24"/>
    </row>
    <row r="2" spans="1:51" ht="30" customHeight="1" thickBot="1" x14ac:dyDescent="0.25">
      <c r="A2" s="22"/>
      <c r="G2" s="1721"/>
      <c r="H2" s="1721"/>
      <c r="I2" s="1721"/>
      <c r="J2" s="1721"/>
      <c r="AE2" s="1721"/>
      <c r="AF2" s="1721"/>
      <c r="AG2" s="1721"/>
      <c r="AH2" s="1721"/>
      <c r="AI2" s="992"/>
      <c r="AJ2" s="992"/>
      <c r="AK2" s="992"/>
      <c r="AL2" s="992"/>
    </row>
    <row r="3" spans="1:51" ht="15.75" customHeight="1" thickBot="1" x14ac:dyDescent="0.25">
      <c r="A3" s="265"/>
      <c r="B3" s="269"/>
      <c r="C3" s="270" t="s">
        <v>249</v>
      </c>
      <c r="D3" s="270"/>
      <c r="E3" s="270"/>
      <c r="F3" s="270"/>
      <c r="G3" s="270"/>
      <c r="H3" s="271"/>
      <c r="I3" s="270"/>
      <c r="J3" s="271"/>
      <c r="K3" s="271"/>
      <c r="L3" s="271"/>
      <c r="M3" s="271"/>
      <c r="N3" s="271"/>
      <c r="O3" s="271"/>
      <c r="P3" s="271"/>
      <c r="Q3" s="271"/>
      <c r="R3" s="271"/>
      <c r="S3" s="271"/>
      <c r="T3" s="271"/>
      <c r="U3" s="271"/>
      <c r="V3" s="271"/>
      <c r="W3" s="271"/>
      <c r="X3" s="271"/>
      <c r="AA3" s="270" t="s">
        <v>249</v>
      </c>
      <c r="AB3" s="270"/>
      <c r="AC3" s="270"/>
      <c r="AD3" s="270"/>
      <c r="AE3" s="270"/>
      <c r="AF3" s="271"/>
      <c r="AG3" s="991"/>
      <c r="AH3" s="991"/>
      <c r="AI3" s="991"/>
      <c r="AJ3" s="991"/>
      <c r="AK3" s="991"/>
      <c r="AL3" s="991"/>
      <c r="AM3" s="271"/>
      <c r="AN3" s="271"/>
      <c r="AO3" s="271"/>
      <c r="AP3" s="271"/>
      <c r="AQ3" s="271"/>
      <c r="AR3" s="271"/>
      <c r="AS3" s="271"/>
      <c r="AT3" s="271"/>
      <c r="AU3" s="271"/>
      <c r="AV3" s="271"/>
    </row>
    <row r="4" spans="1:51" ht="37.5" customHeight="1" thickTop="1" x14ac:dyDescent="0.2">
      <c r="A4" s="25" t="s">
        <v>142</v>
      </c>
      <c r="B4" s="26" t="s">
        <v>71</v>
      </c>
      <c r="C4" s="425" t="s">
        <v>76</v>
      </c>
      <c r="D4" s="426"/>
      <c r="E4" s="1764" t="s">
        <v>419</v>
      </c>
      <c r="F4" s="1765"/>
      <c r="G4" s="1761" t="s">
        <v>454</v>
      </c>
      <c r="H4" s="1747"/>
      <c r="I4" s="1761" t="s">
        <v>418</v>
      </c>
      <c r="J4" s="1747"/>
      <c r="K4" s="1766" t="s">
        <v>417</v>
      </c>
      <c r="L4" s="1747"/>
      <c r="M4" s="1761" t="s">
        <v>416</v>
      </c>
      <c r="N4" s="1747"/>
      <c r="O4" s="1761" t="s">
        <v>385</v>
      </c>
      <c r="P4" s="1747"/>
      <c r="Q4" s="1761" t="s">
        <v>183</v>
      </c>
      <c r="R4" s="1747"/>
      <c r="S4" s="1761" t="s">
        <v>67</v>
      </c>
      <c r="T4" s="1747"/>
      <c r="U4" s="1766" t="s">
        <v>1120</v>
      </c>
      <c r="V4" s="1747"/>
      <c r="W4" s="350" t="s">
        <v>74</v>
      </c>
      <c r="X4" s="349"/>
      <c r="AA4" s="425" t="s">
        <v>76</v>
      </c>
      <c r="AB4" s="426"/>
      <c r="AC4" s="1764" t="s">
        <v>419</v>
      </c>
      <c r="AD4" s="1765"/>
      <c r="AE4" s="1761" t="s">
        <v>454</v>
      </c>
      <c r="AF4" s="1747"/>
      <c r="AG4" s="1761" t="s">
        <v>418</v>
      </c>
      <c r="AH4" s="1747"/>
      <c r="AI4" s="1766" t="s">
        <v>417</v>
      </c>
      <c r="AJ4" s="1747"/>
      <c r="AK4" s="1761" t="s">
        <v>416</v>
      </c>
      <c r="AL4" s="1747"/>
      <c r="AM4" s="1761" t="s">
        <v>385</v>
      </c>
      <c r="AN4" s="1747"/>
      <c r="AO4" s="1761" t="s">
        <v>183</v>
      </c>
      <c r="AP4" s="1747"/>
      <c r="AQ4" s="1761" t="s">
        <v>67</v>
      </c>
      <c r="AR4" s="1747"/>
      <c r="AS4" s="1769" t="s">
        <v>1120</v>
      </c>
      <c r="AT4" s="1770"/>
      <c r="AU4" s="350" t="s">
        <v>74</v>
      </c>
      <c r="AV4" s="349"/>
    </row>
    <row r="5" spans="1:51" x14ac:dyDescent="0.2">
      <c r="A5" s="725" t="s">
        <v>606</v>
      </c>
      <c r="B5" s="26"/>
      <c r="C5" s="1762" t="s">
        <v>305</v>
      </c>
      <c r="D5" s="1763"/>
      <c r="E5" s="1762" t="s">
        <v>420</v>
      </c>
      <c r="F5" s="1763"/>
      <c r="G5" s="1762" t="s">
        <v>453</v>
      </c>
      <c r="H5" s="1763"/>
      <c r="I5" s="1762" t="s">
        <v>421</v>
      </c>
      <c r="J5" s="1763"/>
      <c r="K5" s="1762" t="s">
        <v>422</v>
      </c>
      <c r="L5" s="1763"/>
      <c r="M5" s="1767" t="s">
        <v>423</v>
      </c>
      <c r="N5" s="1768"/>
      <c r="O5" s="1767" t="s">
        <v>306</v>
      </c>
      <c r="P5" s="1768"/>
      <c r="Q5" s="1767" t="s">
        <v>307</v>
      </c>
      <c r="R5" s="1768"/>
      <c r="S5" s="1767" t="s">
        <v>346</v>
      </c>
      <c r="T5" s="1768"/>
      <c r="U5" s="1767" t="s">
        <v>1122</v>
      </c>
      <c r="V5" s="1768"/>
      <c r="W5" s="352"/>
      <c r="X5" s="408"/>
      <c r="AA5" s="1762" t="s">
        <v>305</v>
      </c>
      <c r="AB5" s="1763"/>
      <c r="AC5" s="1762" t="s">
        <v>420</v>
      </c>
      <c r="AD5" s="1763"/>
      <c r="AE5" s="1762" t="s">
        <v>453</v>
      </c>
      <c r="AF5" s="1763"/>
      <c r="AG5" s="1762" t="s">
        <v>421</v>
      </c>
      <c r="AH5" s="1763"/>
      <c r="AI5" s="1762" t="s">
        <v>422</v>
      </c>
      <c r="AJ5" s="1763"/>
      <c r="AK5" s="1767" t="s">
        <v>423</v>
      </c>
      <c r="AL5" s="1768"/>
      <c r="AM5" s="1767" t="s">
        <v>306</v>
      </c>
      <c r="AN5" s="1768"/>
      <c r="AO5" s="1767" t="s">
        <v>307</v>
      </c>
      <c r="AP5" s="1768"/>
      <c r="AQ5" s="1767" t="s">
        <v>346</v>
      </c>
      <c r="AR5" s="1768"/>
      <c r="AS5" s="1767" t="s">
        <v>1122</v>
      </c>
      <c r="AT5" s="1768"/>
      <c r="AU5" s="352"/>
      <c r="AV5" s="408"/>
    </row>
    <row r="6" spans="1:51" ht="12" customHeight="1" x14ac:dyDescent="0.2">
      <c r="A6" s="25"/>
      <c r="B6" s="26"/>
      <c r="C6" s="245" t="s">
        <v>72</v>
      </c>
      <c r="D6" s="353" t="s">
        <v>73</v>
      </c>
      <c r="E6" s="245" t="s">
        <v>72</v>
      </c>
      <c r="F6" s="353" t="s">
        <v>73</v>
      </c>
      <c r="G6" s="245" t="s">
        <v>72</v>
      </c>
      <c r="H6" s="353" t="s">
        <v>73</v>
      </c>
      <c r="I6" s="245" t="s">
        <v>72</v>
      </c>
      <c r="J6" s="353" t="s">
        <v>73</v>
      </c>
      <c r="K6" s="245" t="s">
        <v>72</v>
      </c>
      <c r="L6" s="353" t="s">
        <v>73</v>
      </c>
      <c r="M6" s="245" t="s">
        <v>72</v>
      </c>
      <c r="N6" s="353" t="s">
        <v>73</v>
      </c>
      <c r="O6" s="245" t="s">
        <v>72</v>
      </c>
      <c r="P6" s="550" t="s">
        <v>73</v>
      </c>
      <c r="Q6" s="245" t="s">
        <v>72</v>
      </c>
      <c r="R6" s="550" t="s">
        <v>73</v>
      </c>
      <c r="S6" s="245" t="s">
        <v>72</v>
      </c>
      <c r="T6" s="548" t="s">
        <v>73</v>
      </c>
      <c r="U6" s="245" t="s">
        <v>72</v>
      </c>
      <c r="V6" s="550" t="s">
        <v>73</v>
      </c>
      <c r="W6" s="245" t="s">
        <v>72</v>
      </c>
      <c r="X6" s="353" t="s">
        <v>73</v>
      </c>
      <c r="AA6" s="245" t="s">
        <v>72</v>
      </c>
      <c r="AB6" s="353" t="s">
        <v>73</v>
      </c>
      <c r="AC6" s="245" t="s">
        <v>72</v>
      </c>
      <c r="AD6" s="353" t="s">
        <v>73</v>
      </c>
      <c r="AE6" s="245" t="s">
        <v>72</v>
      </c>
      <c r="AF6" s="353" t="s">
        <v>73</v>
      </c>
      <c r="AG6" s="245" t="s">
        <v>72</v>
      </c>
      <c r="AH6" s="353" t="s">
        <v>73</v>
      </c>
      <c r="AI6" s="245" t="s">
        <v>72</v>
      </c>
      <c r="AJ6" s="353" t="s">
        <v>73</v>
      </c>
      <c r="AK6" s="245" t="s">
        <v>72</v>
      </c>
      <c r="AL6" s="932" t="s">
        <v>73</v>
      </c>
      <c r="AM6" s="245" t="s">
        <v>72</v>
      </c>
      <c r="AN6" s="550" t="s">
        <v>73</v>
      </c>
      <c r="AO6" s="245" t="s">
        <v>72</v>
      </c>
      <c r="AP6" s="550" t="s">
        <v>73</v>
      </c>
      <c r="AQ6" s="245" t="s">
        <v>72</v>
      </c>
      <c r="AR6" s="550" t="s">
        <v>73</v>
      </c>
      <c r="AS6" s="245" t="s">
        <v>72</v>
      </c>
      <c r="AT6" s="550" t="s">
        <v>73</v>
      </c>
      <c r="AU6" s="245" t="s">
        <v>72</v>
      </c>
      <c r="AV6" s="353" t="s">
        <v>73</v>
      </c>
    </row>
    <row r="7" spans="1:51" s="257" customFormat="1" ht="8.4" thickBot="1" x14ac:dyDescent="0.2">
      <c r="A7" s="254"/>
      <c r="B7" s="256"/>
      <c r="C7" s="255" t="s">
        <v>77</v>
      </c>
      <c r="D7" s="256" t="s">
        <v>77</v>
      </c>
      <c r="E7" s="255" t="s">
        <v>77</v>
      </c>
      <c r="F7" s="256" t="s">
        <v>77</v>
      </c>
      <c r="G7" s="255" t="s">
        <v>77</v>
      </c>
      <c r="H7" s="256" t="s">
        <v>77</v>
      </c>
      <c r="I7" s="255" t="s">
        <v>77</v>
      </c>
      <c r="J7" s="256" t="s">
        <v>77</v>
      </c>
      <c r="K7" s="255" t="s">
        <v>77</v>
      </c>
      <c r="L7" s="256" t="s">
        <v>77</v>
      </c>
      <c r="M7" s="255" t="s">
        <v>77</v>
      </c>
      <c r="N7" s="256" t="s">
        <v>77</v>
      </c>
      <c r="O7" s="255" t="s">
        <v>77</v>
      </c>
      <c r="P7" s="551" t="s">
        <v>77</v>
      </c>
      <c r="Q7" s="255" t="s">
        <v>77</v>
      </c>
      <c r="R7" s="551" t="s">
        <v>77</v>
      </c>
      <c r="S7" s="255" t="s">
        <v>77</v>
      </c>
      <c r="T7" s="551" t="s">
        <v>77</v>
      </c>
      <c r="U7" s="255" t="s">
        <v>77</v>
      </c>
      <c r="V7" s="551" t="s">
        <v>77</v>
      </c>
      <c r="W7" s="554" t="s">
        <v>77</v>
      </c>
      <c r="X7" s="463" t="s">
        <v>77</v>
      </c>
      <c r="AA7" s="255" t="s">
        <v>77</v>
      </c>
      <c r="AB7" s="256" t="s">
        <v>77</v>
      </c>
      <c r="AC7" s="255" t="s">
        <v>77</v>
      </c>
      <c r="AD7" s="256" t="s">
        <v>77</v>
      </c>
      <c r="AE7" s="255" t="s">
        <v>77</v>
      </c>
      <c r="AF7" s="256" t="s">
        <v>77</v>
      </c>
      <c r="AG7" s="255" t="s">
        <v>77</v>
      </c>
      <c r="AH7" s="256" t="s">
        <v>77</v>
      </c>
      <c r="AI7" s="255" t="s">
        <v>77</v>
      </c>
      <c r="AJ7" s="256" t="s">
        <v>77</v>
      </c>
      <c r="AK7" s="255" t="s">
        <v>77</v>
      </c>
      <c r="AL7" s="256" t="s">
        <v>77</v>
      </c>
      <c r="AM7" s="255" t="s">
        <v>77</v>
      </c>
      <c r="AN7" s="551" t="s">
        <v>77</v>
      </c>
      <c r="AO7" s="255" t="s">
        <v>77</v>
      </c>
      <c r="AP7" s="551" t="s">
        <v>77</v>
      </c>
      <c r="AQ7" s="255" t="s">
        <v>77</v>
      </c>
      <c r="AR7" s="551" t="s">
        <v>77</v>
      </c>
      <c r="AS7" s="255" t="s">
        <v>77</v>
      </c>
      <c r="AT7" s="551" t="s">
        <v>77</v>
      </c>
      <c r="AU7" s="554" t="s">
        <v>77</v>
      </c>
      <c r="AV7" s="463" t="s">
        <v>77</v>
      </c>
    </row>
    <row r="8" spans="1:51" ht="13.35" customHeight="1" thickTop="1" x14ac:dyDescent="0.2">
      <c r="A8" s="133" t="str">
        <f>'t1'!A6</f>
        <v>SEGRETARIO A</v>
      </c>
      <c r="B8" s="199" t="str">
        <f>'t1'!B6</f>
        <v>0D0102</v>
      </c>
      <c r="C8" s="779">
        <f>ROUND(AA8,0)</f>
        <v>0</v>
      </c>
      <c r="D8" s="780">
        <f t="shared" ref="D8:D24" si="0">ROUND(AB8,0)</f>
        <v>0</v>
      </c>
      <c r="E8" s="779">
        <f t="shared" ref="E8:E24" si="1">ROUND(AC8,0)</f>
        <v>0</v>
      </c>
      <c r="F8" s="780">
        <f t="shared" ref="F8:F24" si="2">ROUND(AD8,0)</f>
        <v>0</v>
      </c>
      <c r="G8" s="779">
        <f t="shared" ref="G8:G24" si="3">ROUND(AE8,0)</f>
        <v>0</v>
      </c>
      <c r="H8" s="780">
        <f t="shared" ref="H8:H24" si="4">ROUND(AF8,0)</f>
        <v>0</v>
      </c>
      <c r="I8" s="779">
        <f t="shared" ref="I8:I24" si="5">ROUND(AG8,0)</f>
        <v>0</v>
      </c>
      <c r="J8" s="780">
        <f t="shared" ref="J8:J24" si="6">ROUND(AH8,0)</f>
        <v>0</v>
      </c>
      <c r="K8" s="779">
        <f t="shared" ref="K8:K24" si="7">ROUND(AI8,0)</f>
        <v>0</v>
      </c>
      <c r="L8" s="780">
        <f t="shared" ref="L8:L24" si="8">ROUND(AJ8,0)</f>
        <v>0</v>
      </c>
      <c r="M8" s="779">
        <f t="shared" ref="M8:M24" si="9">ROUND(AK8,0)</f>
        <v>0</v>
      </c>
      <c r="N8" s="780">
        <f t="shared" ref="N8:N24" si="10">ROUND(AL8,0)</f>
        <v>0</v>
      </c>
      <c r="O8" s="779">
        <f t="shared" ref="O8:O24" si="11">ROUND(AM8,0)</f>
        <v>0</v>
      </c>
      <c r="P8" s="781">
        <f t="shared" ref="P8:P24" si="12">ROUND(AN8,0)</f>
        <v>0</v>
      </c>
      <c r="Q8" s="779">
        <f t="shared" ref="Q8:Q24" si="13">ROUND(AO8,0)</f>
        <v>0</v>
      </c>
      <c r="R8" s="781">
        <f t="shared" ref="R8:R24" si="14">ROUND(AP8,0)</f>
        <v>0</v>
      </c>
      <c r="S8" s="779">
        <f t="shared" ref="S8:S24" si="15">ROUND(AQ8,0)</f>
        <v>0</v>
      </c>
      <c r="T8" s="782">
        <f t="shared" ref="T8:T24" si="16">ROUND(AR8,0)</f>
        <v>0</v>
      </c>
      <c r="U8" s="779">
        <f t="shared" ref="U8:U24" si="17">ROUND(AS8,0)</f>
        <v>0</v>
      </c>
      <c r="V8" s="782">
        <f t="shared" ref="V8:V24" si="18">ROUND(AT8,0)</f>
        <v>0</v>
      </c>
      <c r="W8" s="720">
        <f>SUM(C8,E8,G8,I8,K8,M8,O8,Q8,S8,U8)</f>
        <v>0</v>
      </c>
      <c r="X8" s="721">
        <f>SUM(D8,F8,H8,J8,L8,N8,P8,R8,T8,V8)</f>
        <v>0</v>
      </c>
      <c r="Y8" s="722">
        <f>'t1'!M6</f>
        <v>0</v>
      </c>
      <c r="AA8" s="243"/>
      <c r="AB8" s="244"/>
      <c r="AC8" s="243"/>
      <c r="AD8" s="244"/>
      <c r="AE8" s="243"/>
      <c r="AF8" s="244"/>
      <c r="AG8" s="243"/>
      <c r="AH8" s="244"/>
      <c r="AI8" s="243"/>
      <c r="AJ8" s="244"/>
      <c r="AK8" s="243"/>
      <c r="AL8" s="244"/>
      <c r="AM8" s="243"/>
      <c r="AN8" s="552"/>
      <c r="AO8" s="243"/>
      <c r="AP8" s="552"/>
      <c r="AQ8" s="243"/>
      <c r="AR8" s="552"/>
      <c r="AS8" s="243"/>
      <c r="AT8" s="552"/>
      <c r="AU8" s="720">
        <f>SUM(AA8,AC8,AE8,AG8,AI8,AK8,AM8,AO8,AQ8,AS8)</f>
        <v>0</v>
      </c>
      <c r="AV8" s="721">
        <f>SUM(AB8,AD8,AF8,AH8,AJ8,AL8,AN8,AP8,AR8,AT8)</f>
        <v>0</v>
      </c>
      <c r="AW8" s="722"/>
    </row>
    <row r="9" spans="1:51" ht="13.35" customHeight="1" x14ac:dyDescent="0.2">
      <c r="A9" s="133" t="str">
        <f>'t1'!A7</f>
        <v>SEGRETARIO B</v>
      </c>
      <c r="B9" s="199" t="str">
        <f>'t1'!B7</f>
        <v>0D0103</v>
      </c>
      <c r="C9" s="779">
        <f t="shared" ref="C9:C24" si="19">ROUND(AA9,0)</f>
        <v>0</v>
      </c>
      <c r="D9" s="780">
        <f t="shared" si="0"/>
        <v>0</v>
      </c>
      <c r="E9" s="779">
        <f t="shared" si="1"/>
        <v>0</v>
      </c>
      <c r="F9" s="780">
        <f t="shared" si="2"/>
        <v>0</v>
      </c>
      <c r="G9" s="779">
        <f t="shared" si="3"/>
        <v>0</v>
      </c>
      <c r="H9" s="780">
        <f t="shared" si="4"/>
        <v>0</v>
      </c>
      <c r="I9" s="779">
        <f t="shared" si="5"/>
        <v>0</v>
      </c>
      <c r="J9" s="780">
        <f t="shared" si="6"/>
        <v>0</v>
      </c>
      <c r="K9" s="779">
        <f t="shared" si="7"/>
        <v>0</v>
      </c>
      <c r="L9" s="780">
        <f t="shared" si="8"/>
        <v>0</v>
      </c>
      <c r="M9" s="779">
        <f t="shared" si="9"/>
        <v>0</v>
      </c>
      <c r="N9" s="780">
        <f t="shared" si="10"/>
        <v>0</v>
      </c>
      <c r="O9" s="779">
        <f t="shared" si="11"/>
        <v>0</v>
      </c>
      <c r="P9" s="781">
        <f t="shared" si="12"/>
        <v>0</v>
      </c>
      <c r="Q9" s="779">
        <f t="shared" si="13"/>
        <v>0</v>
      </c>
      <c r="R9" s="781">
        <f t="shared" si="14"/>
        <v>0</v>
      </c>
      <c r="S9" s="779">
        <f t="shared" si="15"/>
        <v>0</v>
      </c>
      <c r="T9" s="782">
        <f t="shared" si="16"/>
        <v>0</v>
      </c>
      <c r="U9" s="779">
        <f t="shared" si="17"/>
        <v>0</v>
      </c>
      <c r="V9" s="782">
        <f t="shared" si="18"/>
        <v>0</v>
      </c>
      <c r="W9" s="462">
        <f t="shared" ref="W9:W24" si="20">SUM(C9,E9,G9,I9,K9,M9,O9,Q9,S9,U9)</f>
        <v>0</v>
      </c>
      <c r="X9" s="464">
        <f t="shared" ref="X9:X24" si="21">SUM(D9,F9,H9,J9,L9,N9,P9,R9,T9,V9)</f>
        <v>0</v>
      </c>
      <c r="Y9" s="722">
        <f>'t1'!M7</f>
        <v>0</v>
      </c>
      <c r="AA9" s="243"/>
      <c r="AB9" s="244"/>
      <c r="AC9" s="243"/>
      <c r="AD9" s="244"/>
      <c r="AE9" s="243"/>
      <c r="AF9" s="244"/>
      <c r="AG9" s="243"/>
      <c r="AH9" s="244"/>
      <c r="AI9" s="243"/>
      <c r="AJ9" s="244"/>
      <c r="AK9" s="243"/>
      <c r="AL9" s="244"/>
      <c r="AM9" s="243"/>
      <c r="AN9" s="552"/>
      <c r="AO9" s="243"/>
      <c r="AP9" s="552"/>
      <c r="AQ9" s="243"/>
      <c r="AR9" s="552"/>
      <c r="AS9" s="243"/>
      <c r="AT9" s="552"/>
      <c r="AU9" s="462">
        <f t="shared" ref="AU9:AU24" si="22">SUM(AA9,AC9,AE9,AG9,AI9,AK9,AM9,AO9,AQ9,AS9)</f>
        <v>0</v>
      </c>
      <c r="AV9" s="464">
        <f t="shared" ref="AV9:AV24" si="23">SUM(AB9,AD9,AF9,AH9,AJ9,AL9,AN9,AP9,AR9,AT9)</f>
        <v>0</v>
      </c>
      <c r="AW9" s="722"/>
    </row>
    <row r="10" spans="1:51" ht="13.35" customHeight="1" x14ac:dyDescent="0.2">
      <c r="A10" s="133" t="str">
        <f>'t1'!A8</f>
        <v>SEGRETARIO C</v>
      </c>
      <c r="B10" s="199" t="str">
        <f>'t1'!B8</f>
        <v>0D0485</v>
      </c>
      <c r="C10" s="779">
        <f t="shared" si="19"/>
        <v>0</v>
      </c>
      <c r="D10" s="780">
        <f t="shared" si="0"/>
        <v>0</v>
      </c>
      <c r="E10" s="779">
        <f t="shared" si="1"/>
        <v>0</v>
      </c>
      <c r="F10" s="780">
        <f t="shared" si="2"/>
        <v>0</v>
      </c>
      <c r="G10" s="779">
        <f t="shared" si="3"/>
        <v>0</v>
      </c>
      <c r="H10" s="780">
        <f t="shared" si="4"/>
        <v>0</v>
      </c>
      <c r="I10" s="779">
        <f t="shared" si="5"/>
        <v>0</v>
      </c>
      <c r="J10" s="780">
        <f t="shared" si="6"/>
        <v>0</v>
      </c>
      <c r="K10" s="779">
        <f t="shared" si="7"/>
        <v>0</v>
      </c>
      <c r="L10" s="780">
        <f t="shared" si="8"/>
        <v>0</v>
      </c>
      <c r="M10" s="779">
        <f t="shared" si="9"/>
        <v>0</v>
      </c>
      <c r="N10" s="780">
        <f t="shared" si="10"/>
        <v>0</v>
      </c>
      <c r="O10" s="779">
        <f t="shared" si="11"/>
        <v>0</v>
      </c>
      <c r="P10" s="781">
        <f t="shared" si="12"/>
        <v>0</v>
      </c>
      <c r="Q10" s="779">
        <f t="shared" si="13"/>
        <v>0</v>
      </c>
      <c r="R10" s="781">
        <f t="shared" si="14"/>
        <v>0</v>
      </c>
      <c r="S10" s="779">
        <f t="shared" si="15"/>
        <v>0</v>
      </c>
      <c r="T10" s="782">
        <f t="shared" si="16"/>
        <v>0</v>
      </c>
      <c r="U10" s="779">
        <f t="shared" si="17"/>
        <v>0</v>
      </c>
      <c r="V10" s="782">
        <f t="shared" si="18"/>
        <v>0</v>
      </c>
      <c r="W10" s="462">
        <f t="shared" si="20"/>
        <v>0</v>
      </c>
      <c r="X10" s="464">
        <f t="shared" si="21"/>
        <v>0</v>
      </c>
      <c r="Y10" s="722">
        <f>'t1'!M8</f>
        <v>0</v>
      </c>
      <c r="AA10" s="243"/>
      <c r="AB10" s="244"/>
      <c r="AC10" s="243"/>
      <c r="AD10" s="244"/>
      <c r="AE10" s="243"/>
      <c r="AF10" s="244"/>
      <c r="AG10" s="243"/>
      <c r="AH10" s="244"/>
      <c r="AI10" s="243"/>
      <c r="AJ10" s="244"/>
      <c r="AK10" s="243"/>
      <c r="AL10" s="244"/>
      <c r="AM10" s="243"/>
      <c r="AN10" s="552"/>
      <c r="AO10" s="243"/>
      <c r="AP10" s="552"/>
      <c r="AQ10" s="243"/>
      <c r="AR10" s="552"/>
      <c r="AS10" s="243"/>
      <c r="AT10" s="552"/>
      <c r="AU10" s="462">
        <f t="shared" si="22"/>
        <v>0</v>
      </c>
      <c r="AV10" s="464">
        <f t="shared" si="23"/>
        <v>0</v>
      </c>
      <c r="AW10" s="722"/>
    </row>
    <row r="11" spans="1:51" ht="13.35" customHeight="1" x14ac:dyDescent="0.2">
      <c r="A11" s="133" t="str">
        <f>'t1'!A9</f>
        <v>DIRETTORE  GENERALE</v>
      </c>
      <c r="B11" s="199" t="str">
        <f>'t1'!B9</f>
        <v>0D0097</v>
      </c>
      <c r="C11" s="779">
        <f t="shared" ref="C11:L15" si="24">ROUND(AA11,0)</f>
        <v>0</v>
      </c>
      <c r="D11" s="780">
        <f t="shared" si="24"/>
        <v>0</v>
      </c>
      <c r="E11" s="779">
        <f t="shared" si="24"/>
        <v>0</v>
      </c>
      <c r="F11" s="780">
        <f t="shared" si="24"/>
        <v>0</v>
      </c>
      <c r="G11" s="779">
        <f t="shared" si="24"/>
        <v>0</v>
      </c>
      <c r="H11" s="780">
        <f t="shared" si="24"/>
        <v>0</v>
      </c>
      <c r="I11" s="779">
        <f t="shared" si="24"/>
        <v>0</v>
      </c>
      <c r="J11" s="780">
        <f t="shared" si="24"/>
        <v>0</v>
      </c>
      <c r="K11" s="779">
        <f t="shared" si="24"/>
        <v>0</v>
      </c>
      <c r="L11" s="780">
        <f t="shared" si="24"/>
        <v>0</v>
      </c>
      <c r="M11" s="779">
        <f t="shared" si="9"/>
        <v>0</v>
      </c>
      <c r="N11" s="780">
        <f t="shared" si="10"/>
        <v>0</v>
      </c>
      <c r="O11" s="779">
        <f t="shared" si="11"/>
        <v>0</v>
      </c>
      <c r="P11" s="781">
        <f t="shared" si="12"/>
        <v>0</v>
      </c>
      <c r="Q11" s="779">
        <f t="shared" si="13"/>
        <v>0</v>
      </c>
      <c r="R11" s="781">
        <f t="shared" si="14"/>
        <v>0</v>
      </c>
      <c r="S11" s="779">
        <f t="shared" si="15"/>
        <v>0</v>
      </c>
      <c r="T11" s="782">
        <f t="shared" si="16"/>
        <v>0</v>
      </c>
      <c r="U11" s="779">
        <f t="shared" si="17"/>
        <v>0</v>
      </c>
      <c r="V11" s="782">
        <f t="shared" si="18"/>
        <v>0</v>
      </c>
      <c r="W11" s="462">
        <f t="shared" si="20"/>
        <v>0</v>
      </c>
      <c r="X11" s="464">
        <f t="shared" si="21"/>
        <v>0</v>
      </c>
      <c r="Y11" s="722">
        <f>'t1'!M9</f>
        <v>0</v>
      </c>
      <c r="AA11" s="243"/>
      <c r="AB11" s="244"/>
      <c r="AC11" s="243"/>
      <c r="AD11" s="244"/>
      <c r="AE11" s="243"/>
      <c r="AF11" s="244"/>
      <c r="AG11" s="243"/>
      <c r="AH11" s="244"/>
      <c r="AI11" s="243"/>
      <c r="AJ11" s="244"/>
      <c r="AK11" s="243"/>
      <c r="AL11" s="244"/>
      <c r="AM11" s="243"/>
      <c r="AN11" s="552"/>
      <c r="AO11" s="243"/>
      <c r="AP11" s="552"/>
      <c r="AQ11" s="243"/>
      <c r="AR11" s="552"/>
      <c r="AS11" s="243"/>
      <c r="AT11" s="552"/>
      <c r="AU11" s="462">
        <f t="shared" si="22"/>
        <v>0</v>
      </c>
      <c r="AV11" s="464">
        <f t="shared" si="23"/>
        <v>0</v>
      </c>
      <c r="AW11" s="722"/>
    </row>
    <row r="12" spans="1:51" ht="13.35" customHeight="1" x14ac:dyDescent="0.2">
      <c r="A12" s="133" t="str">
        <f>'t1'!A10</f>
        <v>ALTE SPECIALIZZ. FUORI D.O.</v>
      </c>
      <c r="B12" s="199" t="str">
        <f>'t1'!B10</f>
        <v>0D0095</v>
      </c>
      <c r="C12" s="779">
        <f t="shared" si="24"/>
        <v>0</v>
      </c>
      <c r="D12" s="780">
        <f t="shared" si="24"/>
        <v>0</v>
      </c>
      <c r="E12" s="779">
        <f t="shared" si="24"/>
        <v>0</v>
      </c>
      <c r="F12" s="780">
        <f t="shared" si="24"/>
        <v>0</v>
      </c>
      <c r="G12" s="779">
        <f t="shared" si="24"/>
        <v>0</v>
      </c>
      <c r="H12" s="780">
        <f t="shared" si="24"/>
        <v>0</v>
      </c>
      <c r="I12" s="779">
        <f t="shared" si="24"/>
        <v>0</v>
      </c>
      <c r="J12" s="780">
        <f t="shared" si="24"/>
        <v>0</v>
      </c>
      <c r="K12" s="779">
        <f t="shared" si="24"/>
        <v>0</v>
      </c>
      <c r="L12" s="780">
        <f t="shared" si="24"/>
        <v>0</v>
      </c>
      <c r="M12" s="779">
        <f t="shared" si="9"/>
        <v>0</v>
      </c>
      <c r="N12" s="780">
        <f t="shared" si="10"/>
        <v>0</v>
      </c>
      <c r="O12" s="779">
        <f t="shared" si="11"/>
        <v>0</v>
      </c>
      <c r="P12" s="781">
        <f t="shared" si="12"/>
        <v>0</v>
      </c>
      <c r="Q12" s="779">
        <f t="shared" si="13"/>
        <v>0</v>
      </c>
      <c r="R12" s="781">
        <f t="shared" si="14"/>
        <v>0</v>
      </c>
      <c r="S12" s="779">
        <f t="shared" si="15"/>
        <v>0</v>
      </c>
      <c r="T12" s="782">
        <f t="shared" si="16"/>
        <v>0</v>
      </c>
      <c r="U12" s="779">
        <f t="shared" si="17"/>
        <v>0</v>
      </c>
      <c r="V12" s="782">
        <f t="shared" si="18"/>
        <v>0</v>
      </c>
      <c r="W12" s="462">
        <f t="shared" si="20"/>
        <v>0</v>
      </c>
      <c r="X12" s="464">
        <f t="shared" si="21"/>
        <v>0</v>
      </c>
      <c r="Y12" s="722">
        <f>'t1'!M10</f>
        <v>0</v>
      </c>
      <c r="AA12" s="243"/>
      <c r="AB12" s="244"/>
      <c r="AC12" s="243"/>
      <c r="AD12" s="244"/>
      <c r="AE12" s="243"/>
      <c r="AF12" s="244"/>
      <c r="AG12" s="243"/>
      <c r="AH12" s="244"/>
      <c r="AI12" s="243"/>
      <c r="AJ12" s="244"/>
      <c r="AK12" s="243"/>
      <c r="AL12" s="244"/>
      <c r="AM12" s="243"/>
      <c r="AN12" s="552"/>
      <c r="AO12" s="243"/>
      <c r="AP12" s="552"/>
      <c r="AQ12" s="243"/>
      <c r="AR12" s="552"/>
      <c r="AS12" s="243"/>
      <c r="AT12" s="552"/>
      <c r="AU12" s="462">
        <f t="shared" si="22"/>
        <v>0</v>
      </c>
      <c r="AV12" s="464">
        <f t="shared" si="23"/>
        <v>0</v>
      </c>
      <c r="AW12" s="722"/>
    </row>
    <row r="13" spans="1:51" ht="13.35" customHeight="1" x14ac:dyDescent="0.2">
      <c r="A13" s="133" t="str">
        <f>'t1'!A11</f>
        <v>DIRIGENTE A TEMPO DETERMINATO FUORI D.O.</v>
      </c>
      <c r="B13" s="199" t="str">
        <f>'t1'!B11</f>
        <v>0D0098</v>
      </c>
      <c r="C13" s="779">
        <f t="shared" si="24"/>
        <v>0</v>
      </c>
      <c r="D13" s="780">
        <f t="shared" si="24"/>
        <v>0</v>
      </c>
      <c r="E13" s="779">
        <f t="shared" si="24"/>
        <v>0</v>
      </c>
      <c r="F13" s="780">
        <f t="shared" si="24"/>
        <v>0</v>
      </c>
      <c r="G13" s="779">
        <f t="shared" si="24"/>
        <v>0</v>
      </c>
      <c r="H13" s="780">
        <f t="shared" si="24"/>
        <v>0</v>
      </c>
      <c r="I13" s="779">
        <f t="shared" si="24"/>
        <v>0</v>
      </c>
      <c r="J13" s="780">
        <f t="shared" si="24"/>
        <v>0</v>
      </c>
      <c r="K13" s="779">
        <f t="shared" si="24"/>
        <v>0</v>
      </c>
      <c r="L13" s="780">
        <f t="shared" si="24"/>
        <v>0</v>
      </c>
      <c r="M13" s="779">
        <f t="shared" si="9"/>
        <v>0</v>
      </c>
      <c r="N13" s="780">
        <f t="shared" si="10"/>
        <v>0</v>
      </c>
      <c r="O13" s="779">
        <f t="shared" si="11"/>
        <v>0</v>
      </c>
      <c r="P13" s="781">
        <f t="shared" si="12"/>
        <v>0</v>
      </c>
      <c r="Q13" s="779">
        <f t="shared" si="13"/>
        <v>0</v>
      </c>
      <c r="R13" s="781">
        <f t="shared" si="14"/>
        <v>0</v>
      </c>
      <c r="S13" s="779">
        <f t="shared" si="15"/>
        <v>0</v>
      </c>
      <c r="T13" s="782">
        <f t="shared" si="16"/>
        <v>0</v>
      </c>
      <c r="U13" s="779">
        <f t="shared" si="17"/>
        <v>0</v>
      </c>
      <c r="V13" s="782">
        <f t="shared" si="18"/>
        <v>0</v>
      </c>
      <c r="W13" s="462">
        <f t="shared" si="20"/>
        <v>0</v>
      </c>
      <c r="X13" s="464">
        <f t="shared" si="21"/>
        <v>0</v>
      </c>
      <c r="Y13" s="722">
        <f>'t1'!M11</f>
        <v>0</v>
      </c>
      <c r="AA13" s="243"/>
      <c r="AB13" s="244"/>
      <c r="AC13" s="243"/>
      <c r="AD13" s="244"/>
      <c r="AE13" s="243"/>
      <c r="AF13" s="244"/>
      <c r="AG13" s="243"/>
      <c r="AH13" s="244"/>
      <c r="AI13" s="243"/>
      <c r="AJ13" s="244"/>
      <c r="AK13" s="243"/>
      <c r="AL13" s="244"/>
      <c r="AM13" s="243"/>
      <c r="AN13" s="552"/>
      <c r="AO13" s="243"/>
      <c r="AP13" s="552"/>
      <c r="AQ13" s="243"/>
      <c r="AR13" s="552"/>
      <c r="AS13" s="243"/>
      <c r="AT13" s="552"/>
      <c r="AU13" s="462">
        <f t="shared" si="22"/>
        <v>0</v>
      </c>
      <c r="AV13" s="464">
        <f t="shared" si="23"/>
        <v>0</v>
      </c>
      <c r="AW13" s="722"/>
    </row>
    <row r="14" spans="1:51" ht="13.35" customHeight="1" x14ac:dyDescent="0.2">
      <c r="A14" s="133" t="str">
        <f>'t1'!A12</f>
        <v>SEGRETARIO GENERALE CCIAA</v>
      </c>
      <c r="B14" s="199" t="str">
        <f>'t1'!B12</f>
        <v>0D0104</v>
      </c>
      <c r="C14" s="779">
        <f t="shared" si="24"/>
        <v>0</v>
      </c>
      <c r="D14" s="780">
        <f t="shared" si="24"/>
        <v>0</v>
      </c>
      <c r="E14" s="779">
        <f t="shared" si="24"/>
        <v>0</v>
      </c>
      <c r="F14" s="780">
        <f t="shared" si="24"/>
        <v>0</v>
      </c>
      <c r="G14" s="779">
        <f t="shared" si="24"/>
        <v>0</v>
      </c>
      <c r="H14" s="780">
        <f t="shared" si="24"/>
        <v>0</v>
      </c>
      <c r="I14" s="779">
        <f t="shared" si="24"/>
        <v>0</v>
      </c>
      <c r="J14" s="780">
        <f t="shared" si="24"/>
        <v>0</v>
      </c>
      <c r="K14" s="779">
        <f t="shared" si="24"/>
        <v>0</v>
      </c>
      <c r="L14" s="780">
        <f t="shared" si="24"/>
        <v>0</v>
      </c>
      <c r="M14" s="779">
        <f t="shared" si="9"/>
        <v>0</v>
      </c>
      <c r="N14" s="780">
        <f t="shared" si="10"/>
        <v>0</v>
      </c>
      <c r="O14" s="779">
        <f t="shared" si="11"/>
        <v>0</v>
      </c>
      <c r="P14" s="781">
        <f t="shared" si="12"/>
        <v>0</v>
      </c>
      <c r="Q14" s="779">
        <f t="shared" si="13"/>
        <v>0</v>
      </c>
      <c r="R14" s="781">
        <f t="shared" si="14"/>
        <v>0</v>
      </c>
      <c r="S14" s="779">
        <f t="shared" si="15"/>
        <v>0</v>
      </c>
      <c r="T14" s="782">
        <f t="shared" si="16"/>
        <v>0</v>
      </c>
      <c r="U14" s="779">
        <f t="shared" si="17"/>
        <v>0</v>
      </c>
      <c r="V14" s="782">
        <f t="shared" si="18"/>
        <v>0</v>
      </c>
      <c r="W14" s="462">
        <f t="shared" si="20"/>
        <v>0</v>
      </c>
      <c r="X14" s="464">
        <f t="shared" si="21"/>
        <v>0</v>
      </c>
      <c r="Y14" s="722">
        <f>'t1'!M12</f>
        <v>0</v>
      </c>
      <c r="AA14" s="243"/>
      <c r="AB14" s="244"/>
      <c r="AC14" s="243"/>
      <c r="AD14" s="244"/>
      <c r="AE14" s="243"/>
      <c r="AF14" s="244"/>
      <c r="AG14" s="243"/>
      <c r="AH14" s="244"/>
      <c r="AI14" s="243"/>
      <c r="AJ14" s="244"/>
      <c r="AK14" s="243"/>
      <c r="AL14" s="244"/>
      <c r="AM14" s="243"/>
      <c r="AN14" s="552"/>
      <c r="AO14" s="243"/>
      <c r="AP14" s="552"/>
      <c r="AQ14" s="243"/>
      <c r="AR14" s="552"/>
      <c r="AS14" s="243"/>
      <c r="AT14" s="552"/>
      <c r="AU14" s="462">
        <f t="shared" si="22"/>
        <v>0</v>
      </c>
      <c r="AV14" s="464">
        <f t="shared" si="23"/>
        <v>0</v>
      </c>
      <c r="AW14" s="722"/>
    </row>
    <row r="15" spans="1:51" ht="13.35" customHeight="1" x14ac:dyDescent="0.2">
      <c r="A15" s="133" t="str">
        <f>'t1'!A13</f>
        <v>DIRIGENTE A TEMPO INDETERMINATO</v>
      </c>
      <c r="B15" s="199" t="str">
        <f>'t1'!B13</f>
        <v>0D0164</v>
      </c>
      <c r="C15" s="779">
        <f t="shared" si="24"/>
        <v>0</v>
      </c>
      <c r="D15" s="780">
        <f t="shared" si="24"/>
        <v>0</v>
      </c>
      <c r="E15" s="779">
        <f t="shared" si="24"/>
        <v>0</v>
      </c>
      <c r="F15" s="780">
        <f t="shared" si="24"/>
        <v>0</v>
      </c>
      <c r="G15" s="779">
        <f t="shared" si="24"/>
        <v>0</v>
      </c>
      <c r="H15" s="780">
        <f t="shared" si="24"/>
        <v>0</v>
      </c>
      <c r="I15" s="779">
        <f t="shared" si="24"/>
        <v>0</v>
      </c>
      <c r="J15" s="780">
        <f t="shared" si="24"/>
        <v>0</v>
      </c>
      <c r="K15" s="779">
        <f t="shared" si="24"/>
        <v>0</v>
      </c>
      <c r="L15" s="780">
        <f t="shared" si="24"/>
        <v>0</v>
      </c>
      <c r="M15" s="779">
        <f t="shared" si="9"/>
        <v>0</v>
      </c>
      <c r="N15" s="780">
        <f t="shared" si="10"/>
        <v>0</v>
      </c>
      <c r="O15" s="779">
        <f t="shared" si="11"/>
        <v>0</v>
      </c>
      <c r="P15" s="781">
        <f t="shared" si="12"/>
        <v>0</v>
      </c>
      <c r="Q15" s="779">
        <f t="shared" si="13"/>
        <v>0</v>
      </c>
      <c r="R15" s="781">
        <f t="shared" si="14"/>
        <v>0</v>
      </c>
      <c r="S15" s="779">
        <f t="shared" si="15"/>
        <v>0</v>
      </c>
      <c r="T15" s="782">
        <f t="shared" si="16"/>
        <v>0</v>
      </c>
      <c r="U15" s="779">
        <f t="shared" si="17"/>
        <v>0</v>
      </c>
      <c r="V15" s="782">
        <f t="shared" si="18"/>
        <v>0</v>
      </c>
      <c r="W15" s="462">
        <f t="shared" si="20"/>
        <v>0</v>
      </c>
      <c r="X15" s="464">
        <f t="shared" si="21"/>
        <v>0</v>
      </c>
      <c r="Y15" s="722">
        <f>'t1'!M13</f>
        <v>0</v>
      </c>
      <c r="AA15" s="243"/>
      <c r="AB15" s="244"/>
      <c r="AC15" s="243"/>
      <c r="AD15" s="244"/>
      <c r="AE15" s="243"/>
      <c r="AF15" s="244"/>
      <c r="AG15" s="243"/>
      <c r="AH15" s="244"/>
      <c r="AI15" s="243"/>
      <c r="AJ15" s="244"/>
      <c r="AK15" s="243"/>
      <c r="AL15" s="244"/>
      <c r="AM15" s="243"/>
      <c r="AN15" s="552"/>
      <c r="AO15" s="243"/>
      <c r="AP15" s="552"/>
      <c r="AQ15" s="243"/>
      <c r="AR15" s="552"/>
      <c r="AS15" s="243"/>
      <c r="AT15" s="552"/>
      <c r="AU15" s="462">
        <f t="shared" si="22"/>
        <v>0</v>
      </c>
      <c r="AV15" s="464">
        <f t="shared" si="23"/>
        <v>0</v>
      </c>
      <c r="AW15" s="722"/>
    </row>
    <row r="16" spans="1:51" ht="13.35" customHeight="1" x14ac:dyDescent="0.2">
      <c r="A16" s="133" t="str">
        <f>'t1'!A14</f>
        <v>DIRIGENTE A TEMPO DETERMINATO IN D.O.</v>
      </c>
      <c r="B16" s="199" t="str">
        <f>'t1'!B14</f>
        <v>0D0165</v>
      </c>
      <c r="C16" s="779">
        <f t="shared" si="19"/>
        <v>0</v>
      </c>
      <c r="D16" s="780">
        <f t="shared" si="0"/>
        <v>0</v>
      </c>
      <c r="E16" s="779">
        <f t="shared" si="1"/>
        <v>0</v>
      </c>
      <c r="F16" s="780">
        <f t="shared" si="2"/>
        <v>0</v>
      </c>
      <c r="G16" s="779">
        <f t="shared" si="3"/>
        <v>0</v>
      </c>
      <c r="H16" s="780">
        <f t="shared" si="4"/>
        <v>0</v>
      </c>
      <c r="I16" s="779">
        <f t="shared" si="5"/>
        <v>0</v>
      </c>
      <c r="J16" s="780">
        <f t="shared" si="6"/>
        <v>0</v>
      </c>
      <c r="K16" s="779">
        <f t="shared" si="7"/>
        <v>0</v>
      </c>
      <c r="L16" s="780">
        <f t="shared" si="8"/>
        <v>0</v>
      </c>
      <c r="M16" s="779">
        <f t="shared" si="9"/>
        <v>0</v>
      </c>
      <c r="N16" s="780">
        <f t="shared" si="10"/>
        <v>0</v>
      </c>
      <c r="O16" s="779">
        <f t="shared" si="11"/>
        <v>0</v>
      </c>
      <c r="P16" s="781">
        <f t="shared" si="12"/>
        <v>0</v>
      </c>
      <c r="Q16" s="779">
        <f t="shared" si="13"/>
        <v>0</v>
      </c>
      <c r="R16" s="781">
        <f t="shared" si="14"/>
        <v>0</v>
      </c>
      <c r="S16" s="779">
        <f t="shared" si="15"/>
        <v>0</v>
      </c>
      <c r="T16" s="782">
        <f t="shared" si="16"/>
        <v>0</v>
      </c>
      <c r="U16" s="779">
        <f t="shared" si="17"/>
        <v>0</v>
      </c>
      <c r="V16" s="782">
        <f t="shared" si="18"/>
        <v>0</v>
      </c>
      <c r="W16" s="462">
        <f t="shared" si="20"/>
        <v>0</v>
      </c>
      <c r="X16" s="464">
        <f t="shared" si="21"/>
        <v>0</v>
      </c>
      <c r="Y16" s="722">
        <f>'t1'!M14</f>
        <v>0</v>
      </c>
      <c r="AA16" s="243"/>
      <c r="AB16" s="244"/>
      <c r="AC16" s="243"/>
      <c r="AD16" s="244"/>
      <c r="AE16" s="243"/>
      <c r="AF16" s="244"/>
      <c r="AG16" s="243"/>
      <c r="AH16" s="244"/>
      <c r="AI16" s="243"/>
      <c r="AJ16" s="244"/>
      <c r="AK16" s="243"/>
      <c r="AL16" s="244"/>
      <c r="AM16" s="243"/>
      <c r="AN16" s="552"/>
      <c r="AO16" s="243"/>
      <c r="AP16" s="552"/>
      <c r="AQ16" s="243"/>
      <c r="AR16" s="552"/>
      <c r="AS16" s="243"/>
      <c r="AT16" s="552"/>
      <c r="AU16" s="462">
        <f t="shared" si="22"/>
        <v>0</v>
      </c>
      <c r="AV16" s="464">
        <f t="shared" si="23"/>
        <v>0</v>
      </c>
      <c r="AW16" s="722"/>
    </row>
    <row r="17" spans="1:49" ht="13.35" customHeight="1" x14ac:dyDescent="0.2">
      <c r="A17" s="133" t="str">
        <f>'t1'!A15</f>
        <v xml:space="preserve">ALTE SPECIALIZZ. IN D.O. </v>
      </c>
      <c r="B17" s="199" t="str">
        <f>'t1'!B15</f>
        <v>0D0I95</v>
      </c>
      <c r="C17" s="779">
        <f t="shared" si="19"/>
        <v>0</v>
      </c>
      <c r="D17" s="780">
        <f t="shared" si="0"/>
        <v>0</v>
      </c>
      <c r="E17" s="779">
        <f t="shared" si="1"/>
        <v>0</v>
      </c>
      <c r="F17" s="780">
        <f t="shared" si="2"/>
        <v>0</v>
      </c>
      <c r="G17" s="779">
        <f t="shared" si="3"/>
        <v>0</v>
      </c>
      <c r="H17" s="780">
        <f t="shared" si="4"/>
        <v>0</v>
      </c>
      <c r="I17" s="779">
        <f t="shared" si="5"/>
        <v>0</v>
      </c>
      <c r="J17" s="780">
        <f t="shared" si="6"/>
        <v>0</v>
      </c>
      <c r="K17" s="779">
        <f t="shared" si="7"/>
        <v>0</v>
      </c>
      <c r="L17" s="780">
        <f t="shared" si="8"/>
        <v>0</v>
      </c>
      <c r="M17" s="779">
        <f t="shared" si="9"/>
        <v>0</v>
      </c>
      <c r="N17" s="780">
        <f t="shared" si="10"/>
        <v>0</v>
      </c>
      <c r="O17" s="779">
        <f t="shared" si="11"/>
        <v>0</v>
      </c>
      <c r="P17" s="781">
        <f t="shared" si="12"/>
        <v>0</v>
      </c>
      <c r="Q17" s="779">
        <f t="shared" si="13"/>
        <v>0</v>
      </c>
      <c r="R17" s="781">
        <f t="shared" si="14"/>
        <v>0</v>
      </c>
      <c r="S17" s="779">
        <f t="shared" si="15"/>
        <v>0</v>
      </c>
      <c r="T17" s="782">
        <f t="shared" si="16"/>
        <v>0</v>
      </c>
      <c r="U17" s="779">
        <f t="shared" si="17"/>
        <v>0</v>
      </c>
      <c r="V17" s="782">
        <f t="shared" si="18"/>
        <v>0</v>
      </c>
      <c r="W17" s="462">
        <f t="shared" si="20"/>
        <v>0</v>
      </c>
      <c r="X17" s="464">
        <f t="shared" si="21"/>
        <v>0</v>
      </c>
      <c r="Y17" s="722">
        <f>'t1'!M15</f>
        <v>0</v>
      </c>
      <c r="AA17" s="243"/>
      <c r="AB17" s="244"/>
      <c r="AC17" s="243"/>
      <c r="AD17" s="244"/>
      <c r="AE17" s="243"/>
      <c r="AF17" s="244"/>
      <c r="AG17" s="243"/>
      <c r="AH17" s="244"/>
      <c r="AI17" s="243"/>
      <c r="AJ17" s="244"/>
      <c r="AK17" s="243"/>
      <c r="AL17" s="244"/>
      <c r="AM17" s="243"/>
      <c r="AN17" s="552"/>
      <c r="AO17" s="243"/>
      <c r="AP17" s="552"/>
      <c r="AQ17" s="243"/>
      <c r="AR17" s="552"/>
      <c r="AS17" s="243"/>
      <c r="AT17" s="552"/>
      <c r="AU17" s="462">
        <f t="shared" si="22"/>
        <v>0</v>
      </c>
      <c r="AV17" s="464">
        <f t="shared" si="23"/>
        <v>0</v>
      </c>
      <c r="AW17" s="722"/>
    </row>
    <row r="18" spans="1:49" ht="13.35" customHeight="1" x14ac:dyDescent="0.2">
      <c r="A18" s="133" t="str">
        <f>'t1'!A16</f>
        <v>RESPONSABILE DEI SERVIZI O DEGLI UFFICI IN D.O</v>
      </c>
      <c r="B18" s="199" t="str">
        <f>'t1'!B16</f>
        <v>0D0I96</v>
      </c>
      <c r="C18" s="779">
        <f t="shared" ref="C18:N18" si="25">ROUND(AA18,0)</f>
        <v>0</v>
      </c>
      <c r="D18" s="780">
        <f t="shared" si="25"/>
        <v>0</v>
      </c>
      <c r="E18" s="779">
        <f t="shared" si="25"/>
        <v>0</v>
      </c>
      <c r="F18" s="780">
        <f t="shared" si="25"/>
        <v>0</v>
      </c>
      <c r="G18" s="779">
        <f t="shared" si="25"/>
        <v>0</v>
      </c>
      <c r="H18" s="780">
        <f t="shared" si="25"/>
        <v>0</v>
      </c>
      <c r="I18" s="779">
        <f t="shared" si="25"/>
        <v>0</v>
      </c>
      <c r="J18" s="780">
        <f t="shared" si="25"/>
        <v>0</v>
      </c>
      <c r="K18" s="779">
        <f t="shared" si="25"/>
        <v>0</v>
      </c>
      <c r="L18" s="780">
        <f t="shared" si="25"/>
        <v>0</v>
      </c>
      <c r="M18" s="779">
        <f t="shared" si="25"/>
        <v>0</v>
      </c>
      <c r="N18" s="780">
        <f t="shared" si="25"/>
        <v>0</v>
      </c>
      <c r="O18" s="779">
        <f t="shared" ref="O18:T18" si="26">ROUND(AM18,0)</f>
        <v>0</v>
      </c>
      <c r="P18" s="781">
        <f t="shared" si="26"/>
        <v>0</v>
      </c>
      <c r="Q18" s="779">
        <f t="shared" si="26"/>
        <v>0</v>
      </c>
      <c r="R18" s="781">
        <f t="shared" si="26"/>
        <v>0</v>
      </c>
      <c r="S18" s="779">
        <f t="shared" si="26"/>
        <v>0</v>
      </c>
      <c r="T18" s="782">
        <f t="shared" si="26"/>
        <v>0</v>
      </c>
      <c r="U18" s="779">
        <f t="shared" si="17"/>
        <v>0</v>
      </c>
      <c r="V18" s="782">
        <f t="shared" si="18"/>
        <v>0</v>
      </c>
      <c r="W18" s="462">
        <f t="shared" si="20"/>
        <v>0</v>
      </c>
      <c r="X18" s="464">
        <f>SUM(D18,F18,H18,J18,L18,N18,P18,R18,T18,V18)</f>
        <v>0</v>
      </c>
      <c r="Y18" s="722">
        <f>'t1'!M16</f>
        <v>0</v>
      </c>
      <c r="AA18" s="243"/>
      <c r="AB18" s="244"/>
      <c r="AC18" s="243"/>
      <c r="AD18" s="244"/>
      <c r="AE18" s="243"/>
      <c r="AF18" s="244"/>
      <c r="AG18" s="243"/>
      <c r="AH18" s="244"/>
      <c r="AI18" s="243"/>
      <c r="AJ18" s="244"/>
      <c r="AK18" s="243"/>
      <c r="AL18" s="244"/>
      <c r="AM18" s="243"/>
      <c r="AN18" s="552"/>
      <c r="AO18" s="243"/>
      <c r="AP18" s="552"/>
      <c r="AQ18" s="243"/>
      <c r="AR18" s="552"/>
      <c r="AS18" s="243"/>
      <c r="AT18" s="552"/>
      <c r="AU18" s="462">
        <f t="shared" si="22"/>
        <v>0</v>
      </c>
      <c r="AV18" s="464">
        <f t="shared" si="23"/>
        <v>0</v>
      </c>
      <c r="AW18" s="722"/>
    </row>
    <row r="19" spans="1:49" ht="13.35" customHeight="1" x14ac:dyDescent="0.2">
      <c r="A19" s="133" t="str">
        <f>'t1'!A17</f>
        <v>FUNZIONARI ED ELEVATA QUALIFICAZIONE</v>
      </c>
      <c r="B19" s="199" t="str">
        <f>'t1'!B17</f>
        <v>0FZEQF</v>
      </c>
      <c r="C19" s="779">
        <f t="shared" si="19"/>
        <v>0</v>
      </c>
      <c r="D19" s="780">
        <f t="shared" si="0"/>
        <v>0</v>
      </c>
      <c r="E19" s="779">
        <f t="shared" si="1"/>
        <v>0</v>
      </c>
      <c r="F19" s="780">
        <f t="shared" si="2"/>
        <v>0</v>
      </c>
      <c r="G19" s="779">
        <f t="shared" si="3"/>
        <v>0</v>
      </c>
      <c r="H19" s="780">
        <f t="shared" si="4"/>
        <v>0</v>
      </c>
      <c r="I19" s="779">
        <f t="shared" si="5"/>
        <v>0</v>
      </c>
      <c r="J19" s="780">
        <f t="shared" si="6"/>
        <v>0</v>
      </c>
      <c r="K19" s="779">
        <f t="shared" si="7"/>
        <v>0</v>
      </c>
      <c r="L19" s="780">
        <f t="shared" si="8"/>
        <v>0</v>
      </c>
      <c r="M19" s="779">
        <f t="shared" si="9"/>
        <v>0</v>
      </c>
      <c r="N19" s="780">
        <f t="shared" si="10"/>
        <v>0</v>
      </c>
      <c r="O19" s="779">
        <f t="shared" si="11"/>
        <v>0</v>
      </c>
      <c r="P19" s="781">
        <f t="shared" si="12"/>
        <v>0</v>
      </c>
      <c r="Q19" s="779">
        <f t="shared" si="13"/>
        <v>0</v>
      </c>
      <c r="R19" s="781">
        <f t="shared" si="14"/>
        <v>0</v>
      </c>
      <c r="S19" s="779">
        <f t="shared" si="15"/>
        <v>0</v>
      </c>
      <c r="T19" s="782">
        <f t="shared" si="16"/>
        <v>0</v>
      </c>
      <c r="U19" s="779">
        <f t="shared" si="17"/>
        <v>0</v>
      </c>
      <c r="V19" s="782">
        <f t="shared" si="18"/>
        <v>0</v>
      </c>
      <c r="W19" s="462">
        <f>SUM(C19,E19,G19,I19,K19,M19,O19,Q19,S19,U19)</f>
        <v>0</v>
      </c>
      <c r="X19" s="464">
        <f t="shared" si="21"/>
        <v>0</v>
      </c>
      <c r="Y19" s="722">
        <f>'t1'!M17</f>
        <v>0</v>
      </c>
      <c r="AA19" s="243"/>
      <c r="AB19" s="244"/>
      <c r="AC19" s="243"/>
      <c r="AD19" s="244"/>
      <c r="AE19" s="243"/>
      <c r="AF19" s="244"/>
      <c r="AG19" s="243"/>
      <c r="AH19" s="244"/>
      <c r="AI19" s="243"/>
      <c r="AJ19" s="244"/>
      <c r="AK19" s="243"/>
      <c r="AL19" s="244"/>
      <c r="AM19" s="243"/>
      <c r="AN19" s="552"/>
      <c r="AO19" s="243"/>
      <c r="AP19" s="552"/>
      <c r="AQ19" s="243"/>
      <c r="AR19" s="552"/>
      <c r="AS19" s="243"/>
      <c r="AT19" s="552"/>
      <c r="AU19" s="462">
        <f t="shared" si="22"/>
        <v>0</v>
      </c>
      <c r="AV19" s="464">
        <f t="shared" si="23"/>
        <v>0</v>
      </c>
      <c r="AW19" s="722"/>
    </row>
    <row r="20" spans="1:49" ht="13.35" customHeight="1" x14ac:dyDescent="0.2">
      <c r="A20" s="133" t="str">
        <f>'t1'!A18</f>
        <v>ISTRUTTORI</v>
      </c>
      <c r="B20" s="199" t="str">
        <f>'t1'!B18</f>
        <v>0IR000</v>
      </c>
      <c r="C20" s="779">
        <f t="shared" si="19"/>
        <v>0</v>
      </c>
      <c r="D20" s="780">
        <f t="shared" si="0"/>
        <v>0</v>
      </c>
      <c r="E20" s="779">
        <f t="shared" si="1"/>
        <v>0</v>
      </c>
      <c r="F20" s="780">
        <f t="shared" si="2"/>
        <v>0</v>
      </c>
      <c r="G20" s="779">
        <f t="shared" si="3"/>
        <v>0</v>
      </c>
      <c r="H20" s="780">
        <f t="shared" si="4"/>
        <v>0</v>
      </c>
      <c r="I20" s="779">
        <f t="shared" si="5"/>
        <v>0</v>
      </c>
      <c r="J20" s="780">
        <f t="shared" si="6"/>
        <v>0</v>
      </c>
      <c r="K20" s="779">
        <f t="shared" si="7"/>
        <v>0</v>
      </c>
      <c r="L20" s="780">
        <f t="shared" si="8"/>
        <v>0</v>
      </c>
      <c r="M20" s="779">
        <f t="shared" si="9"/>
        <v>0</v>
      </c>
      <c r="N20" s="780">
        <f t="shared" si="10"/>
        <v>0</v>
      </c>
      <c r="O20" s="779">
        <f t="shared" si="11"/>
        <v>0</v>
      </c>
      <c r="P20" s="781">
        <f t="shared" si="12"/>
        <v>0</v>
      </c>
      <c r="Q20" s="779">
        <f t="shared" si="13"/>
        <v>0</v>
      </c>
      <c r="R20" s="781">
        <f t="shared" si="14"/>
        <v>0</v>
      </c>
      <c r="S20" s="779">
        <f t="shared" si="15"/>
        <v>0</v>
      </c>
      <c r="T20" s="782">
        <f t="shared" si="16"/>
        <v>0</v>
      </c>
      <c r="U20" s="779">
        <f t="shared" si="17"/>
        <v>0</v>
      </c>
      <c r="V20" s="782">
        <f t="shared" si="18"/>
        <v>0</v>
      </c>
      <c r="W20" s="462">
        <f t="shared" si="20"/>
        <v>0</v>
      </c>
      <c r="X20" s="464">
        <f t="shared" si="21"/>
        <v>0</v>
      </c>
      <c r="Y20" s="722">
        <f>'t1'!M18</f>
        <v>0</v>
      </c>
      <c r="AA20" s="243"/>
      <c r="AB20" s="244"/>
      <c r="AC20" s="243"/>
      <c r="AD20" s="244"/>
      <c r="AE20" s="243"/>
      <c r="AF20" s="244"/>
      <c r="AG20" s="243"/>
      <c r="AH20" s="244"/>
      <c r="AI20" s="243"/>
      <c r="AJ20" s="244"/>
      <c r="AK20" s="243"/>
      <c r="AL20" s="244"/>
      <c r="AM20" s="243"/>
      <c r="AN20" s="552"/>
      <c r="AO20" s="243"/>
      <c r="AP20" s="552"/>
      <c r="AQ20" s="243"/>
      <c r="AR20" s="552"/>
      <c r="AS20" s="243"/>
      <c r="AT20" s="552"/>
      <c r="AU20" s="462">
        <f t="shared" si="22"/>
        <v>0</v>
      </c>
      <c r="AV20" s="464">
        <f t="shared" si="23"/>
        <v>0</v>
      </c>
      <c r="AW20" s="722"/>
    </row>
    <row r="21" spans="1:49" ht="13.35" customHeight="1" x14ac:dyDescent="0.2">
      <c r="A21" s="133" t="str">
        <f>'t1'!A19</f>
        <v>OPERATORI ESPERTI</v>
      </c>
      <c r="B21" s="199" t="str">
        <f>'t1'!B19</f>
        <v>0OEESP</v>
      </c>
      <c r="C21" s="779">
        <f t="shared" si="19"/>
        <v>0</v>
      </c>
      <c r="D21" s="780">
        <f t="shared" si="0"/>
        <v>0</v>
      </c>
      <c r="E21" s="779">
        <f t="shared" si="1"/>
        <v>0</v>
      </c>
      <c r="F21" s="780">
        <f t="shared" si="2"/>
        <v>0</v>
      </c>
      <c r="G21" s="779">
        <f t="shared" si="3"/>
        <v>0</v>
      </c>
      <c r="H21" s="780">
        <f t="shared" si="4"/>
        <v>0</v>
      </c>
      <c r="I21" s="779">
        <f t="shared" si="5"/>
        <v>0</v>
      </c>
      <c r="J21" s="780">
        <f t="shared" si="6"/>
        <v>0</v>
      </c>
      <c r="K21" s="779">
        <f t="shared" si="7"/>
        <v>0</v>
      </c>
      <c r="L21" s="780">
        <f t="shared" si="8"/>
        <v>0</v>
      </c>
      <c r="M21" s="779">
        <f t="shared" si="9"/>
        <v>0</v>
      </c>
      <c r="N21" s="780">
        <f t="shared" si="10"/>
        <v>0</v>
      </c>
      <c r="O21" s="779">
        <f t="shared" si="11"/>
        <v>0</v>
      </c>
      <c r="P21" s="781">
        <f t="shared" si="12"/>
        <v>0</v>
      </c>
      <c r="Q21" s="779">
        <f t="shared" si="13"/>
        <v>0</v>
      </c>
      <c r="R21" s="781">
        <f t="shared" si="14"/>
        <v>0</v>
      </c>
      <c r="S21" s="779">
        <f t="shared" si="15"/>
        <v>0</v>
      </c>
      <c r="T21" s="782">
        <f t="shared" si="16"/>
        <v>0</v>
      </c>
      <c r="U21" s="779">
        <f t="shared" si="17"/>
        <v>0</v>
      </c>
      <c r="V21" s="782">
        <f t="shared" si="18"/>
        <v>0</v>
      </c>
      <c r="W21" s="462">
        <f t="shared" si="20"/>
        <v>0</v>
      </c>
      <c r="X21" s="464">
        <f t="shared" si="21"/>
        <v>0</v>
      </c>
      <c r="Y21" s="722">
        <f>'t1'!M19</f>
        <v>0</v>
      </c>
      <c r="AA21" s="243"/>
      <c r="AB21" s="244"/>
      <c r="AC21" s="243"/>
      <c r="AD21" s="244"/>
      <c r="AE21" s="243"/>
      <c r="AF21" s="244"/>
      <c r="AG21" s="243"/>
      <c r="AH21" s="244"/>
      <c r="AI21" s="243"/>
      <c r="AJ21" s="244"/>
      <c r="AK21" s="243"/>
      <c r="AL21" s="244"/>
      <c r="AM21" s="243"/>
      <c r="AN21" s="552"/>
      <c r="AO21" s="243"/>
      <c r="AP21" s="552"/>
      <c r="AQ21" s="243"/>
      <c r="AR21" s="552"/>
      <c r="AS21" s="243"/>
      <c r="AT21" s="552"/>
      <c r="AU21" s="462">
        <f t="shared" si="22"/>
        <v>0</v>
      </c>
      <c r="AV21" s="464">
        <f t="shared" si="23"/>
        <v>0</v>
      </c>
      <c r="AW21" s="722"/>
    </row>
    <row r="22" spans="1:49" ht="13.35" customHeight="1" x14ac:dyDescent="0.2">
      <c r="A22" s="133" t="str">
        <f>'t1'!A20</f>
        <v>OPERATORI</v>
      </c>
      <c r="B22" s="199" t="str">
        <f>'t1'!B20</f>
        <v>0OP000</v>
      </c>
      <c r="C22" s="779">
        <f t="shared" si="19"/>
        <v>0</v>
      </c>
      <c r="D22" s="780">
        <f t="shared" si="0"/>
        <v>0</v>
      </c>
      <c r="E22" s="779">
        <f t="shared" si="1"/>
        <v>0</v>
      </c>
      <c r="F22" s="780">
        <f t="shared" si="2"/>
        <v>0</v>
      </c>
      <c r="G22" s="779">
        <f t="shared" si="3"/>
        <v>0</v>
      </c>
      <c r="H22" s="780">
        <f t="shared" si="4"/>
        <v>0</v>
      </c>
      <c r="I22" s="779">
        <f t="shared" si="5"/>
        <v>0</v>
      </c>
      <c r="J22" s="780">
        <f t="shared" si="6"/>
        <v>0</v>
      </c>
      <c r="K22" s="779">
        <f t="shared" si="7"/>
        <v>0</v>
      </c>
      <c r="L22" s="780">
        <f t="shared" si="8"/>
        <v>0</v>
      </c>
      <c r="M22" s="779">
        <f t="shared" si="9"/>
        <v>0</v>
      </c>
      <c r="N22" s="780">
        <f t="shared" si="10"/>
        <v>0</v>
      </c>
      <c r="O22" s="779">
        <f t="shared" si="11"/>
        <v>0</v>
      </c>
      <c r="P22" s="781">
        <f t="shared" si="12"/>
        <v>0</v>
      </c>
      <c r="Q22" s="779">
        <f t="shared" si="13"/>
        <v>0</v>
      </c>
      <c r="R22" s="781">
        <f t="shared" si="14"/>
        <v>0</v>
      </c>
      <c r="S22" s="779">
        <f t="shared" si="15"/>
        <v>0</v>
      </c>
      <c r="T22" s="782">
        <f t="shared" si="16"/>
        <v>0</v>
      </c>
      <c r="U22" s="779">
        <f t="shared" si="17"/>
        <v>0</v>
      </c>
      <c r="V22" s="782">
        <f t="shared" si="18"/>
        <v>0</v>
      </c>
      <c r="W22" s="462">
        <f t="shared" si="20"/>
        <v>0</v>
      </c>
      <c r="X22" s="464">
        <f t="shared" si="21"/>
        <v>0</v>
      </c>
      <c r="Y22" s="722">
        <f>'t1'!M20</f>
        <v>0</v>
      </c>
      <c r="AA22" s="243"/>
      <c r="AB22" s="244"/>
      <c r="AC22" s="243"/>
      <c r="AD22" s="244"/>
      <c r="AE22" s="243"/>
      <c r="AF22" s="244"/>
      <c r="AG22" s="243"/>
      <c r="AH22" s="244"/>
      <c r="AI22" s="243"/>
      <c r="AJ22" s="244"/>
      <c r="AK22" s="243"/>
      <c r="AL22" s="244"/>
      <c r="AM22" s="243"/>
      <c r="AN22" s="552"/>
      <c r="AO22" s="243"/>
      <c r="AP22" s="552"/>
      <c r="AQ22" s="243"/>
      <c r="AR22" s="552"/>
      <c r="AS22" s="243"/>
      <c r="AT22" s="552"/>
      <c r="AU22" s="462">
        <f t="shared" si="22"/>
        <v>0</v>
      </c>
      <c r="AV22" s="464">
        <f t="shared" si="23"/>
        <v>0</v>
      </c>
      <c r="AW22" s="722"/>
    </row>
    <row r="23" spans="1:49" ht="13.35" customHeight="1" x14ac:dyDescent="0.2">
      <c r="A23" s="133" t="str">
        <f>'t1'!A21</f>
        <v>CONTRATTISTI</v>
      </c>
      <c r="B23" s="199" t="str">
        <f>'t1'!B21</f>
        <v>000061</v>
      </c>
      <c r="C23" s="779">
        <f t="shared" si="19"/>
        <v>0</v>
      </c>
      <c r="D23" s="780">
        <f t="shared" si="0"/>
        <v>0</v>
      </c>
      <c r="E23" s="779">
        <f t="shared" si="1"/>
        <v>0</v>
      </c>
      <c r="F23" s="780">
        <f t="shared" si="2"/>
        <v>0</v>
      </c>
      <c r="G23" s="779">
        <f t="shared" si="3"/>
        <v>0</v>
      </c>
      <c r="H23" s="780">
        <f t="shared" si="4"/>
        <v>0</v>
      </c>
      <c r="I23" s="779">
        <f t="shared" si="5"/>
        <v>0</v>
      </c>
      <c r="J23" s="780">
        <f t="shared" si="6"/>
        <v>0</v>
      </c>
      <c r="K23" s="779">
        <f t="shared" si="7"/>
        <v>0</v>
      </c>
      <c r="L23" s="780">
        <f t="shared" si="8"/>
        <v>0</v>
      </c>
      <c r="M23" s="779">
        <f t="shared" si="9"/>
        <v>0</v>
      </c>
      <c r="N23" s="780">
        <f t="shared" si="10"/>
        <v>0</v>
      </c>
      <c r="O23" s="779">
        <f t="shared" si="11"/>
        <v>0</v>
      </c>
      <c r="P23" s="781">
        <f t="shared" si="12"/>
        <v>0</v>
      </c>
      <c r="Q23" s="779">
        <f t="shared" si="13"/>
        <v>0</v>
      </c>
      <c r="R23" s="781">
        <f t="shared" si="14"/>
        <v>0</v>
      </c>
      <c r="S23" s="779">
        <f t="shared" si="15"/>
        <v>0</v>
      </c>
      <c r="T23" s="782">
        <f t="shared" si="16"/>
        <v>0</v>
      </c>
      <c r="U23" s="779">
        <f t="shared" si="17"/>
        <v>0</v>
      </c>
      <c r="V23" s="782">
        <f t="shared" si="18"/>
        <v>0</v>
      </c>
      <c r="W23" s="462">
        <f t="shared" si="20"/>
        <v>0</v>
      </c>
      <c r="X23" s="464">
        <f t="shared" si="21"/>
        <v>0</v>
      </c>
      <c r="Y23" s="722">
        <f>'t1'!M21</f>
        <v>0</v>
      </c>
      <c r="AA23" s="243"/>
      <c r="AB23" s="244"/>
      <c r="AC23" s="243"/>
      <c r="AD23" s="244"/>
      <c r="AE23" s="243"/>
      <c r="AF23" s="244"/>
      <c r="AG23" s="243"/>
      <c r="AH23" s="244"/>
      <c r="AI23" s="243"/>
      <c r="AJ23" s="244"/>
      <c r="AK23" s="243"/>
      <c r="AL23" s="244"/>
      <c r="AM23" s="243"/>
      <c r="AN23" s="552"/>
      <c r="AO23" s="243"/>
      <c r="AP23" s="552"/>
      <c r="AQ23" s="243"/>
      <c r="AR23" s="552"/>
      <c r="AS23" s="243"/>
      <c r="AT23" s="552"/>
      <c r="AU23" s="462">
        <f t="shared" si="22"/>
        <v>0</v>
      </c>
      <c r="AV23" s="464">
        <f t="shared" si="23"/>
        <v>0</v>
      </c>
      <c r="AW23" s="722"/>
    </row>
    <row r="24" spans="1:49" ht="13.35" customHeight="1" thickBot="1" x14ac:dyDescent="0.25">
      <c r="A24" s="133" t="str">
        <f>'t1'!A22</f>
        <v>COLLABORATORE A T.D. ART. 90 TUEL</v>
      </c>
      <c r="B24" s="199" t="str">
        <f>'t1'!B22</f>
        <v>000096</v>
      </c>
      <c r="C24" s="779">
        <f t="shared" si="19"/>
        <v>0</v>
      </c>
      <c r="D24" s="780">
        <f t="shared" si="0"/>
        <v>0</v>
      </c>
      <c r="E24" s="779">
        <f t="shared" si="1"/>
        <v>0</v>
      </c>
      <c r="F24" s="780">
        <f t="shared" si="2"/>
        <v>0</v>
      </c>
      <c r="G24" s="779">
        <f t="shared" si="3"/>
        <v>0</v>
      </c>
      <c r="H24" s="780">
        <f t="shared" si="4"/>
        <v>0</v>
      </c>
      <c r="I24" s="779">
        <f t="shared" si="5"/>
        <v>0</v>
      </c>
      <c r="J24" s="780">
        <f t="shared" si="6"/>
        <v>0</v>
      </c>
      <c r="K24" s="779">
        <f t="shared" si="7"/>
        <v>0</v>
      </c>
      <c r="L24" s="780">
        <f t="shared" si="8"/>
        <v>0</v>
      </c>
      <c r="M24" s="779">
        <f t="shared" si="9"/>
        <v>0</v>
      </c>
      <c r="N24" s="780">
        <f t="shared" si="10"/>
        <v>0</v>
      </c>
      <c r="O24" s="779">
        <f t="shared" si="11"/>
        <v>0</v>
      </c>
      <c r="P24" s="781">
        <f t="shared" si="12"/>
        <v>0</v>
      </c>
      <c r="Q24" s="779">
        <f t="shared" si="13"/>
        <v>0</v>
      </c>
      <c r="R24" s="781">
        <f t="shared" si="14"/>
        <v>0</v>
      </c>
      <c r="S24" s="779">
        <f t="shared" si="15"/>
        <v>0</v>
      </c>
      <c r="T24" s="782">
        <f t="shared" si="16"/>
        <v>0</v>
      </c>
      <c r="U24" s="779">
        <f t="shared" si="17"/>
        <v>0</v>
      </c>
      <c r="V24" s="782">
        <f t="shared" si="18"/>
        <v>0</v>
      </c>
      <c r="W24" s="462">
        <f t="shared" si="20"/>
        <v>0</v>
      </c>
      <c r="X24" s="464">
        <f t="shared" si="21"/>
        <v>0</v>
      </c>
      <c r="Y24" s="722">
        <f>'t1'!M22</f>
        <v>0</v>
      </c>
      <c r="AA24" s="243"/>
      <c r="AB24" s="244"/>
      <c r="AC24" s="243"/>
      <c r="AD24" s="244"/>
      <c r="AE24" s="243"/>
      <c r="AF24" s="244"/>
      <c r="AG24" s="243"/>
      <c r="AH24" s="244"/>
      <c r="AI24" s="243"/>
      <c r="AJ24" s="244"/>
      <c r="AK24" s="243"/>
      <c r="AL24" s="244"/>
      <c r="AM24" s="243"/>
      <c r="AN24" s="552"/>
      <c r="AO24" s="243"/>
      <c r="AP24" s="552"/>
      <c r="AQ24" s="243"/>
      <c r="AR24" s="552"/>
      <c r="AS24" s="243"/>
      <c r="AT24" s="552"/>
      <c r="AU24" s="462">
        <f t="shared" si="22"/>
        <v>0</v>
      </c>
      <c r="AV24" s="464">
        <f t="shared" si="23"/>
        <v>0</v>
      </c>
      <c r="AW24" s="722"/>
    </row>
    <row r="25" spans="1:49" ht="13.35" customHeight="1" thickTop="1" thickBot="1" x14ac:dyDescent="0.25">
      <c r="A25" s="133" t="str">
        <f>'t1'!A23</f>
        <v>TOTALE</v>
      </c>
      <c r="B25" s="577"/>
      <c r="C25" s="405">
        <f t="shared" ref="C25:X25" si="27">SUM(C8:C24)</f>
        <v>0</v>
      </c>
      <c r="D25" s="406">
        <f t="shared" si="27"/>
        <v>0</v>
      </c>
      <c r="E25" s="405">
        <f t="shared" si="27"/>
        <v>0</v>
      </c>
      <c r="F25" s="406">
        <f t="shared" si="27"/>
        <v>0</v>
      </c>
      <c r="G25" s="405">
        <f t="shared" si="27"/>
        <v>0</v>
      </c>
      <c r="H25" s="406">
        <f t="shared" si="27"/>
        <v>0</v>
      </c>
      <c r="I25" s="405">
        <f t="shared" si="27"/>
        <v>0</v>
      </c>
      <c r="J25" s="406">
        <f t="shared" si="27"/>
        <v>0</v>
      </c>
      <c r="K25" s="405">
        <f t="shared" si="27"/>
        <v>0</v>
      </c>
      <c r="L25" s="406">
        <f t="shared" si="27"/>
        <v>0</v>
      </c>
      <c r="M25" s="405">
        <f t="shared" si="27"/>
        <v>0</v>
      </c>
      <c r="N25" s="406">
        <f t="shared" si="27"/>
        <v>0</v>
      </c>
      <c r="O25" s="405">
        <f>SUM(O8:O24)</f>
        <v>0</v>
      </c>
      <c r="P25" s="553">
        <f>SUM(P8:P24)</f>
        <v>0</v>
      </c>
      <c r="Q25" s="405">
        <f t="shared" si="27"/>
        <v>0</v>
      </c>
      <c r="R25" s="553">
        <f t="shared" si="27"/>
        <v>0</v>
      </c>
      <c r="S25" s="405">
        <f t="shared" si="27"/>
        <v>0</v>
      </c>
      <c r="T25" s="549">
        <f t="shared" si="27"/>
        <v>0</v>
      </c>
      <c r="U25" s="405">
        <f t="shared" si="27"/>
        <v>0</v>
      </c>
      <c r="V25" s="549">
        <f t="shared" si="27"/>
        <v>0</v>
      </c>
      <c r="W25" s="405">
        <f t="shared" si="27"/>
        <v>0</v>
      </c>
      <c r="X25" s="407">
        <f t="shared" si="27"/>
        <v>0</v>
      </c>
      <c r="AA25" s="405">
        <f t="shared" ref="AA25:AL25" si="28">SUM(AA8:AA24)</f>
        <v>0</v>
      </c>
      <c r="AB25" s="406">
        <f t="shared" si="28"/>
        <v>0</v>
      </c>
      <c r="AC25" s="405">
        <f t="shared" si="28"/>
        <v>0</v>
      </c>
      <c r="AD25" s="406">
        <f t="shared" si="28"/>
        <v>0</v>
      </c>
      <c r="AE25" s="405">
        <f t="shared" si="28"/>
        <v>0</v>
      </c>
      <c r="AF25" s="406">
        <f t="shared" si="28"/>
        <v>0</v>
      </c>
      <c r="AG25" s="405">
        <f t="shared" si="28"/>
        <v>0</v>
      </c>
      <c r="AH25" s="406">
        <f t="shared" si="28"/>
        <v>0</v>
      </c>
      <c r="AI25" s="405">
        <f t="shared" si="28"/>
        <v>0</v>
      </c>
      <c r="AJ25" s="406">
        <f t="shared" si="28"/>
        <v>0</v>
      </c>
      <c r="AK25" s="405">
        <f t="shared" si="28"/>
        <v>0</v>
      </c>
      <c r="AL25" s="406">
        <f t="shared" si="28"/>
        <v>0</v>
      </c>
      <c r="AM25" s="405">
        <f t="shared" ref="AM25:AV25" si="29">SUM(AM8:AM24)</f>
        <v>0</v>
      </c>
      <c r="AN25" s="553">
        <f t="shared" si="29"/>
        <v>0</v>
      </c>
      <c r="AO25" s="405">
        <f t="shared" si="29"/>
        <v>0</v>
      </c>
      <c r="AP25" s="553">
        <f t="shared" si="29"/>
        <v>0</v>
      </c>
      <c r="AQ25" s="405">
        <f t="shared" si="29"/>
        <v>0</v>
      </c>
      <c r="AR25" s="553">
        <f t="shared" si="29"/>
        <v>0</v>
      </c>
      <c r="AS25" s="405">
        <f t="shared" si="29"/>
        <v>0</v>
      </c>
      <c r="AT25" s="553">
        <f t="shared" si="29"/>
        <v>0</v>
      </c>
      <c r="AU25" s="405">
        <f t="shared" si="29"/>
        <v>0</v>
      </c>
      <c r="AV25" s="407">
        <f t="shared" si="29"/>
        <v>0</v>
      </c>
    </row>
    <row r="26" spans="1:49" ht="17.25" customHeight="1" x14ac:dyDescent="0.2">
      <c r="A26" s="133" t="str">
        <f>'t1'!A24</f>
        <v>(a) personale a tempo indeterminato al quale viene applicato un contratto di lavoro di tipo privatistico (es.:tipografico,chimico,edile,metalmeccanico,portierato, ecc.)</v>
      </c>
      <c r="B26" s="2"/>
      <c r="C26" s="3"/>
      <c r="D26" s="3"/>
      <c r="E26" s="3"/>
      <c r="F26" s="3"/>
      <c r="G26" s="3"/>
      <c r="I26" s="3"/>
      <c r="AA26" s="3"/>
      <c r="AB26" s="3"/>
      <c r="AC26" s="3"/>
      <c r="AD26" s="3"/>
      <c r="AE26" s="3"/>
      <c r="AG26" s="3"/>
    </row>
    <row r="27" spans="1:49" x14ac:dyDescent="0.2">
      <c r="A27" s="133" t="str">
        <f>'t1'!A25</f>
        <v>(b) cfr." istruzioni generali e specifiche di comparto" e "glossario"</v>
      </c>
    </row>
    <row r="29" spans="1:49" x14ac:dyDescent="0.2">
      <c r="A29" s="993"/>
    </row>
    <row r="31" spans="1:49" x14ac:dyDescent="0.2">
      <c r="A31" s="994"/>
      <c r="B31" s="990"/>
    </row>
    <row r="32" spans="1:49" x14ac:dyDescent="0.2">
      <c r="A32" s="994"/>
      <c r="B32" s="990"/>
    </row>
    <row r="33" spans="2:2" x14ac:dyDescent="0.2">
      <c r="B33" s="24"/>
    </row>
  </sheetData>
  <sheetProtection algorithmName="SHA-512" hashValue="9lYq5EJmC13UDvIMUJVe7BPIWbSzDGV/EYPdhhPOrTQh5g99zCHzIi+ZfEfQKyllmMf8uKqJc1koecN0uzaFOQ==" saltValue="NNL7LsrJe4Xyuxf4d2I4Fg==" spinCount="100000" sheet="1" formatColumns="0" selectLockedCells="1"/>
  <mergeCells count="42">
    <mergeCell ref="AS4:AT4"/>
    <mergeCell ref="AS5:AT5"/>
    <mergeCell ref="AK5:AL5"/>
    <mergeCell ref="AQ5:AR5"/>
    <mergeCell ref="AQ4:AR4"/>
    <mergeCell ref="AM5:AN5"/>
    <mergeCell ref="AO5:AP5"/>
    <mergeCell ref="AK4:AL4"/>
    <mergeCell ref="AM4:AN4"/>
    <mergeCell ref="AO4:AP4"/>
    <mergeCell ref="AE5:AF5"/>
    <mergeCell ref="AG5:AH5"/>
    <mergeCell ref="AI5:AJ5"/>
    <mergeCell ref="O4:P4"/>
    <mergeCell ref="Q4:R4"/>
    <mergeCell ref="S4:T4"/>
    <mergeCell ref="U4:V4"/>
    <mergeCell ref="AI4:AJ4"/>
    <mergeCell ref="AC4:AD4"/>
    <mergeCell ref="AE4:AF4"/>
    <mergeCell ref="AG4:AH4"/>
    <mergeCell ref="M5:N5"/>
    <mergeCell ref="M4:N4"/>
    <mergeCell ref="U5:V5"/>
    <mergeCell ref="AA5:AB5"/>
    <mergeCell ref="AC5:AD5"/>
    <mergeCell ref="AG2:AH2"/>
    <mergeCell ref="I4:J4"/>
    <mergeCell ref="C5:D5"/>
    <mergeCell ref="E5:F5"/>
    <mergeCell ref="E4:F4"/>
    <mergeCell ref="G2:H2"/>
    <mergeCell ref="G4:H4"/>
    <mergeCell ref="G5:H5"/>
    <mergeCell ref="I5:J5"/>
    <mergeCell ref="I2:J2"/>
    <mergeCell ref="K4:L4"/>
    <mergeCell ref="K5:L5"/>
    <mergeCell ref="O5:P5"/>
    <mergeCell ref="AE2:AF2"/>
    <mergeCell ref="S5:T5"/>
    <mergeCell ref="Q5:R5"/>
  </mergeCells>
  <phoneticPr fontId="30" type="noConversion"/>
  <conditionalFormatting sqref="A8:N8 O8:X24 AA8:AV24 B9:N24 A9:A27">
    <cfRule type="expression" dxfId="23" priority="6" stopIfTrue="1">
      <formula>$Y8&gt;0</formula>
    </cfRule>
  </conditionalFormatting>
  <printOptions horizontalCentered="1" verticalCentered="1"/>
  <pageMargins left="0" right="0" top="0.19685039370078741" bottom="0.15748031496062992" header="0.15748031496062992" footer="0.19685039370078741"/>
  <pageSetup paperSize="9" scale="7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19"/>
  <dimension ref="A1:AP25"/>
  <sheetViews>
    <sheetView showGridLines="0" zoomScaleNormal="100" workbookViewId="0">
      <pane xSplit="2" ySplit="5" topLeftCell="M6" activePane="bottomRight" state="frozen"/>
      <selection activeCell="A2" sqref="A2"/>
      <selection pane="topRight" activeCell="A2" sqref="A2"/>
      <selection pane="bottomLeft" activeCell="A2" sqref="A2"/>
      <selection pane="bottomRight" activeCell="AA6" sqref="AA6"/>
    </sheetView>
  </sheetViews>
  <sheetFormatPr defaultColWidth="9.28515625" defaultRowHeight="10.199999999999999" x14ac:dyDescent="0.2"/>
  <cols>
    <col min="1" max="1" width="42.42578125" style="3" customWidth="1"/>
    <col min="2" max="2" width="11" style="2" customWidth="1"/>
    <col min="3" max="3" width="14.7109375" style="3" hidden="1" customWidth="1"/>
    <col min="4" max="11" width="16.7109375" style="3" hidden="1" customWidth="1"/>
    <col min="12" max="26" width="9.28515625" style="3" hidden="1" customWidth="1"/>
    <col min="27" max="27" width="14.7109375" style="3" customWidth="1"/>
    <col min="28" max="30" width="16.7109375" style="3" customWidth="1"/>
    <col min="31" max="31" width="18" style="3" customWidth="1"/>
    <col min="32" max="35" width="16.7109375" style="3" customWidth="1"/>
    <col min="36" max="36" width="9.28515625" style="3" customWidth="1"/>
    <col min="37" max="37" width="0" style="3" hidden="1" customWidth="1"/>
    <col min="38" max="41" width="9.28515625" style="3" hidden="1" customWidth="1"/>
    <col min="42" max="42" width="39.7109375" style="3" hidden="1" customWidth="1"/>
    <col min="43" max="16384" width="9.28515625" style="3"/>
  </cols>
  <sheetData>
    <row r="1" spans="1:42" ht="33" customHeight="1" x14ac:dyDescent="0.2">
      <c r="A1" s="778" t="str">
        <f>'t1'!A1</f>
        <v>REGIONI ED AUTONOMIE LOCALI - anno 2023</v>
      </c>
      <c r="B1" s="778"/>
      <c r="C1" s="778"/>
      <c r="D1" s="778"/>
      <c r="E1" s="778"/>
      <c r="F1" s="778"/>
      <c r="G1" s="778"/>
      <c r="H1" s="778"/>
      <c r="I1" s="778"/>
      <c r="K1" s="281"/>
      <c r="M1"/>
      <c r="AE1" s="778"/>
      <c r="AI1" s="281"/>
      <c r="AJ1"/>
    </row>
    <row r="2" spans="1:42" ht="27" customHeight="1" thickBot="1" x14ac:dyDescent="0.25">
      <c r="A2" s="5"/>
      <c r="I2" s="1721"/>
      <c r="J2" s="1721"/>
      <c r="K2" s="1721"/>
      <c r="AG2" s="1721"/>
      <c r="AH2" s="1721"/>
      <c r="AI2" s="1721"/>
    </row>
    <row r="3" spans="1:42" ht="10.8" thickBot="1" x14ac:dyDescent="0.25">
      <c r="A3" s="7"/>
      <c r="B3" s="8"/>
      <c r="C3" s="114" t="s">
        <v>252</v>
      </c>
      <c r="D3" s="9"/>
      <c r="E3" s="9"/>
      <c r="F3" s="9"/>
      <c r="G3" s="9"/>
      <c r="H3" s="9"/>
      <c r="I3" s="9"/>
      <c r="J3" s="111"/>
      <c r="K3" s="111"/>
      <c r="AA3" s="114" t="s">
        <v>252</v>
      </c>
      <c r="AB3" s="9"/>
      <c r="AC3" s="9"/>
      <c r="AD3" s="9"/>
      <c r="AE3" s="9"/>
      <c r="AF3" s="9"/>
      <c r="AG3" s="9"/>
      <c r="AH3" s="111"/>
      <c r="AI3" s="111"/>
      <c r="AK3"/>
      <c r="AL3"/>
      <c r="AM3"/>
      <c r="AN3"/>
      <c r="AO3"/>
      <c r="AP3" s="904"/>
    </row>
    <row r="4" spans="1:42" ht="66" customHeight="1" thickTop="1" x14ac:dyDescent="0.2">
      <c r="A4" s="21" t="s">
        <v>142</v>
      </c>
      <c r="B4" s="112" t="s">
        <v>71</v>
      </c>
      <c r="C4" s="113" t="s">
        <v>180</v>
      </c>
      <c r="D4" s="113" t="s">
        <v>143</v>
      </c>
      <c r="E4" s="1363" t="s">
        <v>733</v>
      </c>
      <c r="F4" s="1360" t="s">
        <v>1191</v>
      </c>
      <c r="G4" s="1361" t="s">
        <v>1205</v>
      </c>
      <c r="H4" s="1366" t="s">
        <v>1194</v>
      </c>
      <c r="I4" s="113" t="s">
        <v>179</v>
      </c>
      <c r="J4" s="113" t="s">
        <v>108</v>
      </c>
      <c r="K4" s="581" t="s">
        <v>74</v>
      </c>
      <c r="AA4" s="113" t="s">
        <v>180</v>
      </c>
      <c r="AB4" s="113" t="s">
        <v>143</v>
      </c>
      <c r="AC4" s="1359" t="s">
        <v>733</v>
      </c>
      <c r="AD4" s="1360" t="s">
        <v>1191</v>
      </c>
      <c r="AE4" s="1361" t="s">
        <v>1205</v>
      </c>
      <c r="AF4" s="1366" t="s">
        <v>1193</v>
      </c>
      <c r="AG4" s="113" t="s">
        <v>179</v>
      </c>
      <c r="AH4" s="113" t="s">
        <v>108</v>
      </c>
      <c r="AI4" s="581" t="s">
        <v>74</v>
      </c>
      <c r="AK4" s="905" t="s">
        <v>901</v>
      </c>
      <c r="AL4" s="905"/>
      <c r="AM4" s="905"/>
      <c r="AN4" s="905"/>
      <c r="AO4" s="905"/>
      <c r="AP4" s="1771" t="s">
        <v>902</v>
      </c>
    </row>
    <row r="5" spans="1:42" s="240" customFormat="1" ht="12.6" thickBot="1" x14ac:dyDescent="0.3">
      <c r="A5" s="723" t="s">
        <v>606</v>
      </c>
      <c r="B5" s="258"/>
      <c r="C5" s="259" t="s">
        <v>486</v>
      </c>
      <c r="D5" s="259" t="s">
        <v>482</v>
      </c>
      <c r="E5" s="259" t="s">
        <v>732</v>
      </c>
      <c r="F5" s="1362" t="s">
        <v>1192</v>
      </c>
      <c r="G5" s="1362" t="s">
        <v>1204</v>
      </c>
      <c r="H5" s="259" t="s">
        <v>483</v>
      </c>
      <c r="I5" s="259" t="s">
        <v>484</v>
      </c>
      <c r="J5" s="259" t="s">
        <v>485</v>
      </c>
      <c r="K5" s="260"/>
      <c r="AA5" s="259" t="s">
        <v>486</v>
      </c>
      <c r="AB5" s="259" t="s">
        <v>482</v>
      </c>
      <c r="AC5" s="259" t="s">
        <v>732</v>
      </c>
      <c r="AD5" s="1362" t="s">
        <v>1192</v>
      </c>
      <c r="AE5" s="1362" t="s">
        <v>1204</v>
      </c>
      <c r="AF5" s="259" t="s">
        <v>483</v>
      </c>
      <c r="AG5" s="259" t="s">
        <v>484</v>
      </c>
      <c r="AH5" s="259" t="s">
        <v>485</v>
      </c>
      <c r="AI5" s="260"/>
      <c r="AK5" s="911">
        <f>COUNTIF($AP$6:$AP$22,"Incongruenza")</f>
        <v>0</v>
      </c>
      <c r="AL5" s="906" t="s">
        <v>107</v>
      </c>
      <c r="AM5" s="906"/>
      <c r="AN5" s="907" t="s">
        <v>903</v>
      </c>
      <c r="AO5" s="907" t="s">
        <v>904</v>
      </c>
      <c r="AP5" s="1772"/>
    </row>
    <row r="6" spans="1:42" ht="12.75" customHeight="1" thickTop="1" thickBot="1" x14ac:dyDescent="0.25">
      <c r="A6" s="133" t="str">
        <f>'t1'!A6</f>
        <v>SEGRETARIO A</v>
      </c>
      <c r="B6" s="199" t="str">
        <f>'t1'!B6</f>
        <v>0D0102</v>
      </c>
      <c r="C6" s="185">
        <f t="shared" ref="C6:C22" si="0">ROUND(AA6,2)</f>
        <v>0</v>
      </c>
      <c r="D6" s="776">
        <f t="shared" ref="D6:J7" si="1">ROUND(AB6,0)</f>
        <v>0</v>
      </c>
      <c r="E6" s="776">
        <f t="shared" si="1"/>
        <v>0</v>
      </c>
      <c r="F6" s="776">
        <f t="shared" si="1"/>
        <v>0</v>
      </c>
      <c r="G6" s="776">
        <f t="shared" si="1"/>
        <v>0</v>
      </c>
      <c r="H6" s="776">
        <f t="shared" si="1"/>
        <v>0</v>
      </c>
      <c r="I6" s="776">
        <f t="shared" si="1"/>
        <v>0</v>
      </c>
      <c r="J6" s="784">
        <f t="shared" si="1"/>
        <v>0</v>
      </c>
      <c r="K6" s="379">
        <f>(D6+E6+F6+G6+H6+I6)-J6</f>
        <v>0</v>
      </c>
      <c r="L6" s="713">
        <f>'t1'!M6</f>
        <v>0</v>
      </c>
      <c r="AA6" s="185"/>
      <c r="AB6" s="183"/>
      <c r="AC6" s="183"/>
      <c r="AD6" s="183"/>
      <c r="AE6" s="776"/>
      <c r="AF6" s="183"/>
      <c r="AG6" s="183"/>
      <c r="AH6" s="184"/>
      <c r="AI6" s="379">
        <f>(AB6+AC6+AD6+AE6+AF6+AG6)-AH6</f>
        <v>0</v>
      </c>
      <c r="AK6"/>
      <c r="AL6" s="3" t="s">
        <v>906</v>
      </c>
      <c r="AM6" s="3" t="s">
        <v>905</v>
      </c>
      <c r="AN6" s="908" t="str">
        <f t="shared" ref="AN6:AN22" si="2">IF($AL6="no",(IF($AC6&gt;0,"Incongruenza","OK")),(IF($AC6=0,"OK","ok")))</f>
        <v>OK</v>
      </c>
      <c r="AO6" s="909" t="str">
        <f t="shared" ref="AO6:AO22" si="3">IF($AM6="no",(IF($AE6&gt;0,"Incongruenza","OK")),(IF($AE6=0,"OK","ok")))</f>
        <v>OK</v>
      </c>
      <c r="AP6" s="910" t="str">
        <f t="shared" ref="AP6:AP22" si="4">IF(AND($AL6="no",$AM6="no",$AE6&gt;0),"Sono stati inseriti importi RIA e/o Progressioni",IF(AND($AL6="no",$AM6="no",$AC6&gt;0)," ",IF(OR($AN6="Incongruenza",$AO6="Incongruenza"),"Incongruenza"," ")))</f>
        <v xml:space="preserve"> </v>
      </c>
    </row>
    <row r="7" spans="1:42" ht="12" customHeight="1" thickBot="1" x14ac:dyDescent="0.25">
      <c r="A7" s="133" t="str">
        <f>'t1'!A7</f>
        <v>SEGRETARIO B</v>
      </c>
      <c r="B7" s="199" t="str">
        <f>'t1'!B7</f>
        <v>0D0103</v>
      </c>
      <c r="C7" s="185">
        <f t="shared" si="0"/>
        <v>0</v>
      </c>
      <c r="D7" s="776">
        <f t="shared" si="1"/>
        <v>0</v>
      </c>
      <c r="E7" s="776">
        <f t="shared" si="1"/>
        <v>0</v>
      </c>
      <c r="F7" s="776">
        <f t="shared" si="1"/>
        <v>0</v>
      </c>
      <c r="G7" s="776">
        <f t="shared" si="1"/>
        <v>0</v>
      </c>
      <c r="H7" s="776">
        <f t="shared" si="1"/>
        <v>0</v>
      </c>
      <c r="I7" s="776">
        <f t="shared" si="1"/>
        <v>0</v>
      </c>
      <c r="J7" s="784">
        <f t="shared" si="1"/>
        <v>0</v>
      </c>
      <c r="K7" s="379">
        <f t="shared" ref="K7:K22" si="5">(D7+E7+F7+G7+H7+I7)-J7</f>
        <v>0</v>
      </c>
      <c r="L7" s="713">
        <f>'t1'!M7</f>
        <v>0</v>
      </c>
      <c r="AA7" s="185"/>
      <c r="AB7" s="183"/>
      <c r="AC7" s="183"/>
      <c r="AD7" s="183"/>
      <c r="AE7" s="776"/>
      <c r="AF7" s="183"/>
      <c r="AG7" s="183"/>
      <c r="AH7" s="184"/>
      <c r="AI7" s="379">
        <f t="shared" ref="AI7:AI22" si="6">(AB7+AC7+AD7+AE7+AF7+AG7)-AH7</f>
        <v>0</v>
      </c>
      <c r="AL7" s="3" t="s">
        <v>906</v>
      </c>
      <c r="AM7" s="3" t="s">
        <v>905</v>
      </c>
      <c r="AN7" s="908" t="str">
        <f t="shared" si="2"/>
        <v>OK</v>
      </c>
      <c r="AO7" s="909" t="str">
        <f t="shared" si="3"/>
        <v>OK</v>
      </c>
      <c r="AP7" s="910" t="str">
        <f t="shared" si="4"/>
        <v xml:space="preserve"> </v>
      </c>
    </row>
    <row r="8" spans="1:42" ht="12" customHeight="1" thickBot="1" x14ac:dyDescent="0.25">
      <c r="A8" s="133" t="str">
        <f>'t1'!A8</f>
        <v>SEGRETARIO C</v>
      </c>
      <c r="B8" s="199" t="str">
        <f>'t1'!B8</f>
        <v>0D0485</v>
      </c>
      <c r="C8" s="185">
        <f t="shared" si="0"/>
        <v>0</v>
      </c>
      <c r="D8" s="776">
        <f t="shared" ref="D8:D13" si="7">ROUND(AB8,0)</f>
        <v>0</v>
      </c>
      <c r="E8" s="776">
        <f t="shared" ref="E8:J8" si="8">ROUND(AC8,0)</f>
        <v>0</v>
      </c>
      <c r="F8" s="776">
        <f t="shared" si="8"/>
        <v>0</v>
      </c>
      <c r="G8" s="776">
        <f t="shared" si="8"/>
        <v>0</v>
      </c>
      <c r="H8" s="776">
        <f t="shared" si="8"/>
        <v>0</v>
      </c>
      <c r="I8" s="776">
        <f t="shared" si="8"/>
        <v>0</v>
      </c>
      <c r="J8" s="784">
        <f t="shared" si="8"/>
        <v>0</v>
      </c>
      <c r="K8" s="379">
        <f t="shared" si="5"/>
        <v>0</v>
      </c>
      <c r="L8" s="713">
        <f>'t1'!M8</f>
        <v>0</v>
      </c>
      <c r="AA8" s="185"/>
      <c r="AB8" s="183"/>
      <c r="AC8" s="183"/>
      <c r="AD8" s="183"/>
      <c r="AE8" s="776"/>
      <c r="AF8" s="183"/>
      <c r="AG8" s="183"/>
      <c r="AH8" s="184"/>
      <c r="AI8" s="379">
        <f t="shared" si="6"/>
        <v>0</v>
      </c>
      <c r="AL8" s="3" t="s">
        <v>906</v>
      </c>
      <c r="AM8" s="3" t="s">
        <v>905</v>
      </c>
      <c r="AN8" s="908" t="str">
        <f t="shared" si="2"/>
        <v>OK</v>
      </c>
      <c r="AO8" s="909" t="str">
        <f t="shared" si="3"/>
        <v>OK</v>
      </c>
      <c r="AP8" s="910" t="str">
        <f t="shared" si="4"/>
        <v xml:space="preserve"> </v>
      </c>
    </row>
    <row r="9" spans="1:42" ht="12" customHeight="1" thickBot="1" x14ac:dyDescent="0.25">
      <c r="A9" s="133" t="str">
        <f>'t1'!A9</f>
        <v>DIRETTORE  GENERALE</v>
      </c>
      <c r="B9" s="199" t="str">
        <f>'t1'!B9</f>
        <v>0D0097</v>
      </c>
      <c r="C9" s="185">
        <f t="shared" si="0"/>
        <v>0</v>
      </c>
      <c r="D9" s="776">
        <f t="shared" si="7"/>
        <v>0</v>
      </c>
      <c r="E9" s="776">
        <f t="shared" ref="E9:E22" si="9">ROUND(AC9,0)</f>
        <v>0</v>
      </c>
      <c r="F9" s="776">
        <f t="shared" ref="F9:F22" si="10">ROUND(AD9,0)</f>
        <v>0</v>
      </c>
      <c r="G9" s="776">
        <f t="shared" ref="G9:J13" si="11">ROUND(AE9,0)</f>
        <v>0</v>
      </c>
      <c r="H9" s="776">
        <f t="shared" si="11"/>
        <v>0</v>
      </c>
      <c r="I9" s="776">
        <f t="shared" si="11"/>
        <v>0</v>
      </c>
      <c r="J9" s="784">
        <f t="shared" si="11"/>
        <v>0</v>
      </c>
      <c r="K9" s="379">
        <f t="shared" si="5"/>
        <v>0</v>
      </c>
      <c r="L9" s="713">
        <f>'t1'!M9</f>
        <v>0</v>
      </c>
      <c r="AA9" s="185"/>
      <c r="AB9" s="183"/>
      <c r="AC9" s="183"/>
      <c r="AD9" s="183"/>
      <c r="AE9" s="776"/>
      <c r="AF9" s="183"/>
      <c r="AG9" s="183"/>
      <c r="AH9" s="184"/>
      <c r="AI9" s="379">
        <f t="shared" si="6"/>
        <v>0</v>
      </c>
      <c r="AL9" s="3" t="s">
        <v>906</v>
      </c>
      <c r="AM9" s="3" t="s">
        <v>905</v>
      </c>
      <c r="AN9" s="908" t="str">
        <f t="shared" si="2"/>
        <v>OK</v>
      </c>
      <c r="AO9" s="909" t="str">
        <f t="shared" si="3"/>
        <v>OK</v>
      </c>
      <c r="AP9" s="910" t="str">
        <f t="shared" si="4"/>
        <v xml:space="preserve"> </v>
      </c>
    </row>
    <row r="10" spans="1:42" ht="12" customHeight="1" thickBot="1" x14ac:dyDescent="0.25">
      <c r="A10" s="133" t="str">
        <f>'t1'!A10</f>
        <v>ALTE SPECIALIZZ. FUORI D.O.</v>
      </c>
      <c r="B10" s="199" t="str">
        <f>'t1'!B10</f>
        <v>0D0095</v>
      </c>
      <c r="C10" s="185">
        <f t="shared" si="0"/>
        <v>0</v>
      </c>
      <c r="D10" s="776">
        <f t="shared" si="7"/>
        <v>0</v>
      </c>
      <c r="E10" s="776">
        <f t="shared" si="9"/>
        <v>0</v>
      </c>
      <c r="F10" s="776">
        <f t="shared" si="10"/>
        <v>0</v>
      </c>
      <c r="G10" s="776">
        <f t="shared" si="11"/>
        <v>0</v>
      </c>
      <c r="H10" s="776">
        <f t="shared" si="11"/>
        <v>0</v>
      </c>
      <c r="I10" s="776">
        <f t="shared" si="11"/>
        <v>0</v>
      </c>
      <c r="J10" s="784">
        <f t="shared" si="11"/>
        <v>0</v>
      </c>
      <c r="K10" s="379">
        <f t="shared" si="5"/>
        <v>0</v>
      </c>
      <c r="L10" s="713">
        <f>'t1'!M10</f>
        <v>0</v>
      </c>
      <c r="AA10" s="185"/>
      <c r="AB10" s="183"/>
      <c r="AC10" s="183"/>
      <c r="AD10" s="183"/>
      <c r="AE10" s="776"/>
      <c r="AF10" s="183"/>
      <c r="AG10" s="183"/>
      <c r="AH10" s="184"/>
      <c r="AI10" s="379">
        <f t="shared" si="6"/>
        <v>0</v>
      </c>
      <c r="AL10" s="3" t="s">
        <v>906</v>
      </c>
      <c r="AM10" s="3" t="s">
        <v>905</v>
      </c>
      <c r="AN10" s="908" t="str">
        <f t="shared" si="2"/>
        <v>OK</v>
      </c>
      <c r="AO10" s="909" t="str">
        <f t="shared" si="3"/>
        <v>OK</v>
      </c>
      <c r="AP10" s="910" t="str">
        <f t="shared" si="4"/>
        <v xml:space="preserve"> </v>
      </c>
    </row>
    <row r="11" spans="1:42" ht="12" customHeight="1" thickBot="1" x14ac:dyDescent="0.25">
      <c r="A11" s="133" t="str">
        <f>'t1'!A11</f>
        <v>DIRIGENTE A TEMPO DETERMINATO FUORI D.O.</v>
      </c>
      <c r="B11" s="199" t="str">
        <f>'t1'!B11</f>
        <v>0D0098</v>
      </c>
      <c r="C11" s="185">
        <f t="shared" si="0"/>
        <v>0</v>
      </c>
      <c r="D11" s="776">
        <f t="shared" si="7"/>
        <v>0</v>
      </c>
      <c r="E11" s="776">
        <f t="shared" si="9"/>
        <v>0</v>
      </c>
      <c r="F11" s="776">
        <f t="shared" si="10"/>
        <v>0</v>
      </c>
      <c r="G11" s="776">
        <f t="shared" si="11"/>
        <v>0</v>
      </c>
      <c r="H11" s="776">
        <f t="shared" si="11"/>
        <v>0</v>
      </c>
      <c r="I11" s="776">
        <f t="shared" si="11"/>
        <v>0</v>
      </c>
      <c r="J11" s="784">
        <f t="shared" si="11"/>
        <v>0</v>
      </c>
      <c r="K11" s="379">
        <f t="shared" si="5"/>
        <v>0</v>
      </c>
      <c r="L11" s="713">
        <f>'t1'!M11</f>
        <v>0</v>
      </c>
      <c r="AA11" s="185"/>
      <c r="AB11" s="183"/>
      <c r="AC11" s="183"/>
      <c r="AD11" s="183"/>
      <c r="AE11" s="776"/>
      <c r="AF11" s="183"/>
      <c r="AG11" s="183"/>
      <c r="AH11" s="184"/>
      <c r="AI11" s="379">
        <f t="shared" si="6"/>
        <v>0</v>
      </c>
      <c r="AL11" s="3" t="s">
        <v>906</v>
      </c>
      <c r="AM11" s="3" t="s">
        <v>905</v>
      </c>
      <c r="AN11" s="908" t="str">
        <f t="shared" si="2"/>
        <v>OK</v>
      </c>
      <c r="AO11" s="909" t="str">
        <f t="shared" si="3"/>
        <v>OK</v>
      </c>
      <c r="AP11" s="910" t="str">
        <f t="shared" si="4"/>
        <v xml:space="preserve"> </v>
      </c>
    </row>
    <row r="12" spans="1:42" ht="12" customHeight="1" thickBot="1" x14ac:dyDescent="0.25">
      <c r="A12" s="133" t="str">
        <f>'t1'!A12</f>
        <v>SEGRETARIO GENERALE CCIAA</v>
      </c>
      <c r="B12" s="199" t="str">
        <f>'t1'!B12</f>
        <v>0D0104</v>
      </c>
      <c r="C12" s="185">
        <f t="shared" si="0"/>
        <v>0</v>
      </c>
      <c r="D12" s="776">
        <f t="shared" si="7"/>
        <v>0</v>
      </c>
      <c r="E12" s="776">
        <f t="shared" si="9"/>
        <v>0</v>
      </c>
      <c r="F12" s="776">
        <f t="shared" si="10"/>
        <v>0</v>
      </c>
      <c r="G12" s="776">
        <f t="shared" si="11"/>
        <v>0</v>
      </c>
      <c r="H12" s="776">
        <f t="shared" si="11"/>
        <v>0</v>
      </c>
      <c r="I12" s="776">
        <f t="shared" si="11"/>
        <v>0</v>
      </c>
      <c r="J12" s="784">
        <f t="shared" si="11"/>
        <v>0</v>
      </c>
      <c r="K12" s="379">
        <f t="shared" si="5"/>
        <v>0</v>
      </c>
      <c r="L12" s="713">
        <f>'t1'!M12</f>
        <v>0</v>
      </c>
      <c r="AA12" s="185"/>
      <c r="AB12" s="183"/>
      <c r="AC12" s="183"/>
      <c r="AD12" s="183"/>
      <c r="AE12" s="776"/>
      <c r="AF12" s="183"/>
      <c r="AG12" s="183"/>
      <c r="AH12" s="184"/>
      <c r="AI12" s="379">
        <f t="shared" si="6"/>
        <v>0</v>
      </c>
      <c r="AL12" s="3" t="s">
        <v>906</v>
      </c>
      <c r="AM12" s="3" t="s">
        <v>905</v>
      </c>
      <c r="AN12" s="908" t="str">
        <f t="shared" si="2"/>
        <v>OK</v>
      </c>
      <c r="AO12" s="909" t="str">
        <f t="shared" si="3"/>
        <v>OK</v>
      </c>
      <c r="AP12" s="910" t="str">
        <f t="shared" si="4"/>
        <v xml:space="preserve"> </v>
      </c>
    </row>
    <row r="13" spans="1:42" ht="12" customHeight="1" thickBot="1" x14ac:dyDescent="0.25">
      <c r="A13" s="133" t="str">
        <f>'t1'!A13</f>
        <v>DIRIGENTE A TEMPO INDETERMINATO</v>
      </c>
      <c r="B13" s="199" t="str">
        <f>'t1'!B13</f>
        <v>0D0164</v>
      </c>
      <c r="C13" s="185">
        <f t="shared" si="0"/>
        <v>0</v>
      </c>
      <c r="D13" s="776">
        <f t="shared" si="7"/>
        <v>0</v>
      </c>
      <c r="E13" s="776">
        <f t="shared" si="9"/>
        <v>0</v>
      </c>
      <c r="F13" s="776">
        <f t="shared" si="10"/>
        <v>0</v>
      </c>
      <c r="G13" s="776">
        <f t="shared" si="11"/>
        <v>0</v>
      </c>
      <c r="H13" s="776">
        <f t="shared" si="11"/>
        <v>0</v>
      </c>
      <c r="I13" s="776">
        <f t="shared" si="11"/>
        <v>0</v>
      </c>
      <c r="J13" s="784">
        <f t="shared" si="11"/>
        <v>0</v>
      </c>
      <c r="K13" s="379">
        <f t="shared" si="5"/>
        <v>0</v>
      </c>
      <c r="L13" s="713">
        <f>'t1'!M13</f>
        <v>0</v>
      </c>
      <c r="AA13" s="185"/>
      <c r="AB13" s="183"/>
      <c r="AC13" s="183"/>
      <c r="AD13" s="183"/>
      <c r="AE13" s="776"/>
      <c r="AF13" s="183"/>
      <c r="AG13" s="183"/>
      <c r="AH13" s="184"/>
      <c r="AI13" s="379">
        <f t="shared" si="6"/>
        <v>0</v>
      </c>
      <c r="AL13" s="3" t="s">
        <v>906</v>
      </c>
      <c r="AM13" s="3" t="s">
        <v>905</v>
      </c>
      <c r="AN13" s="908" t="str">
        <f t="shared" si="2"/>
        <v>OK</v>
      </c>
      <c r="AO13" s="909" t="str">
        <f t="shared" si="3"/>
        <v>OK</v>
      </c>
      <c r="AP13" s="910" t="str">
        <f t="shared" si="4"/>
        <v xml:space="preserve"> </v>
      </c>
    </row>
    <row r="14" spans="1:42" ht="12" customHeight="1" thickBot="1" x14ac:dyDescent="0.25">
      <c r="A14" s="133" t="str">
        <f>'t1'!A14</f>
        <v>DIRIGENTE A TEMPO DETERMINATO IN D.O.</v>
      </c>
      <c r="B14" s="199" t="str">
        <f>'t1'!B14</f>
        <v>0D0165</v>
      </c>
      <c r="C14" s="185">
        <f t="shared" si="0"/>
        <v>0</v>
      </c>
      <c r="D14" s="776">
        <f t="shared" ref="D14:D22" si="12">ROUND(AB14,0)</f>
        <v>0</v>
      </c>
      <c r="E14" s="776">
        <f t="shared" si="9"/>
        <v>0</v>
      </c>
      <c r="F14" s="776">
        <f t="shared" si="10"/>
        <v>0</v>
      </c>
      <c r="G14" s="776">
        <f t="shared" ref="G14:G22" si="13">ROUND(AE14,0)</f>
        <v>0</v>
      </c>
      <c r="H14" s="776">
        <f t="shared" ref="H14:H22" si="14">ROUND(AF14,0)</f>
        <v>0</v>
      </c>
      <c r="I14" s="776">
        <f t="shared" ref="I14:I22" si="15">ROUND(AG14,0)</f>
        <v>0</v>
      </c>
      <c r="J14" s="784">
        <f t="shared" ref="J14:J22" si="16">ROUND(AH14,0)</f>
        <v>0</v>
      </c>
      <c r="K14" s="379">
        <f t="shared" si="5"/>
        <v>0</v>
      </c>
      <c r="L14" s="713">
        <f>'t1'!M14</f>
        <v>0</v>
      </c>
      <c r="AA14" s="185"/>
      <c r="AB14" s="183"/>
      <c r="AC14" s="183"/>
      <c r="AD14" s="183"/>
      <c r="AE14" s="776"/>
      <c r="AF14" s="183"/>
      <c r="AG14" s="183"/>
      <c r="AH14" s="184"/>
      <c r="AI14" s="379">
        <f t="shared" si="6"/>
        <v>0</v>
      </c>
      <c r="AL14" s="3" t="s">
        <v>906</v>
      </c>
      <c r="AM14" s="3" t="s">
        <v>905</v>
      </c>
      <c r="AN14" s="908" t="str">
        <f t="shared" si="2"/>
        <v>OK</v>
      </c>
      <c r="AO14" s="909" t="str">
        <f t="shared" si="3"/>
        <v>OK</v>
      </c>
      <c r="AP14" s="910" t="str">
        <f t="shared" si="4"/>
        <v xml:space="preserve"> </v>
      </c>
    </row>
    <row r="15" spans="1:42" ht="12" customHeight="1" thickBot="1" x14ac:dyDescent="0.25">
      <c r="A15" s="133" t="str">
        <f>'t1'!A15</f>
        <v xml:space="preserve">ALTE SPECIALIZZ. IN D.O. </v>
      </c>
      <c r="B15" s="199" t="str">
        <f>'t1'!B15</f>
        <v>0D0I95</v>
      </c>
      <c r="C15" s="185">
        <f t="shared" si="0"/>
        <v>0</v>
      </c>
      <c r="D15" s="776">
        <f t="shared" si="12"/>
        <v>0</v>
      </c>
      <c r="E15" s="776">
        <f t="shared" si="9"/>
        <v>0</v>
      </c>
      <c r="F15" s="776">
        <f t="shared" si="10"/>
        <v>0</v>
      </c>
      <c r="G15" s="776">
        <f t="shared" si="13"/>
        <v>0</v>
      </c>
      <c r="H15" s="776">
        <f t="shared" si="14"/>
        <v>0</v>
      </c>
      <c r="I15" s="776">
        <f t="shared" si="15"/>
        <v>0</v>
      </c>
      <c r="J15" s="784">
        <f t="shared" si="16"/>
        <v>0</v>
      </c>
      <c r="K15" s="379">
        <f t="shared" si="5"/>
        <v>0</v>
      </c>
      <c r="L15" s="713">
        <f>'t1'!M15</f>
        <v>0</v>
      </c>
      <c r="AA15" s="185"/>
      <c r="AB15" s="183"/>
      <c r="AC15" s="183"/>
      <c r="AD15" s="183"/>
      <c r="AE15" s="776"/>
      <c r="AF15" s="183"/>
      <c r="AG15" s="183"/>
      <c r="AH15" s="184"/>
      <c r="AI15" s="379">
        <f t="shared" si="6"/>
        <v>0</v>
      </c>
      <c r="AL15" s="3" t="s">
        <v>906</v>
      </c>
      <c r="AM15" s="3" t="s">
        <v>905</v>
      </c>
      <c r="AN15" s="908" t="str">
        <f t="shared" si="2"/>
        <v>OK</v>
      </c>
      <c r="AO15" s="909" t="str">
        <f t="shared" si="3"/>
        <v>OK</v>
      </c>
      <c r="AP15" s="910" t="str">
        <f t="shared" si="4"/>
        <v xml:space="preserve"> </v>
      </c>
    </row>
    <row r="16" spans="1:42" ht="12" customHeight="1" thickBot="1" x14ac:dyDescent="0.25">
      <c r="A16" s="133" t="str">
        <f>'t1'!A16</f>
        <v>RESPONSABILE DEI SERVIZI O DEGLI UFFICI IN D.O</v>
      </c>
      <c r="B16" s="199" t="str">
        <f>'t1'!B16</f>
        <v>0D0I96</v>
      </c>
      <c r="C16" s="185">
        <f t="shared" si="0"/>
        <v>0</v>
      </c>
      <c r="D16" s="776">
        <f t="shared" si="12"/>
        <v>0</v>
      </c>
      <c r="E16" s="776">
        <f t="shared" si="9"/>
        <v>0</v>
      </c>
      <c r="F16" s="776">
        <f t="shared" si="10"/>
        <v>0</v>
      </c>
      <c r="G16" s="776">
        <f t="shared" si="13"/>
        <v>0</v>
      </c>
      <c r="H16" s="776">
        <f t="shared" si="14"/>
        <v>0</v>
      </c>
      <c r="I16" s="776">
        <f t="shared" si="15"/>
        <v>0</v>
      </c>
      <c r="J16" s="784">
        <f t="shared" si="16"/>
        <v>0</v>
      </c>
      <c r="K16" s="379">
        <f t="shared" si="5"/>
        <v>0</v>
      </c>
      <c r="L16" s="713">
        <f>'t1'!M16</f>
        <v>0</v>
      </c>
      <c r="AA16" s="185"/>
      <c r="AB16" s="183"/>
      <c r="AC16" s="183"/>
      <c r="AD16" s="183"/>
      <c r="AE16" s="776"/>
      <c r="AF16" s="183"/>
      <c r="AG16" s="183"/>
      <c r="AH16" s="184"/>
      <c r="AI16" s="379">
        <f t="shared" si="6"/>
        <v>0</v>
      </c>
      <c r="AL16" s="3" t="s">
        <v>906</v>
      </c>
      <c r="AM16" s="3" t="s">
        <v>905</v>
      </c>
      <c r="AN16" s="908" t="str">
        <f t="shared" si="2"/>
        <v>OK</v>
      </c>
      <c r="AO16" s="909" t="str">
        <f t="shared" si="3"/>
        <v>OK</v>
      </c>
      <c r="AP16" s="910" t="str">
        <f t="shared" si="4"/>
        <v xml:space="preserve"> </v>
      </c>
    </row>
    <row r="17" spans="1:42" ht="12" customHeight="1" thickBot="1" x14ac:dyDescent="0.25">
      <c r="A17" s="133" t="str">
        <f>'t1'!A17</f>
        <v>FUNZIONARI ED ELEVATA QUALIFICAZIONE</v>
      </c>
      <c r="B17" s="199" t="str">
        <f>'t1'!B17</f>
        <v>0FZEQF</v>
      </c>
      <c r="C17" s="185">
        <f t="shared" si="0"/>
        <v>0</v>
      </c>
      <c r="D17" s="776">
        <f t="shared" si="12"/>
        <v>0</v>
      </c>
      <c r="E17" s="776">
        <f t="shared" si="9"/>
        <v>0</v>
      </c>
      <c r="F17" s="776">
        <f t="shared" si="10"/>
        <v>0</v>
      </c>
      <c r="G17" s="776">
        <f t="shared" si="13"/>
        <v>0</v>
      </c>
      <c r="H17" s="776">
        <f t="shared" si="14"/>
        <v>0</v>
      </c>
      <c r="I17" s="776">
        <f t="shared" si="15"/>
        <v>0</v>
      </c>
      <c r="J17" s="784">
        <f t="shared" si="16"/>
        <v>0</v>
      </c>
      <c r="K17" s="379">
        <f t="shared" si="5"/>
        <v>0</v>
      </c>
      <c r="L17" s="713">
        <f>'t1'!M17</f>
        <v>0</v>
      </c>
      <c r="AA17" s="185"/>
      <c r="AB17" s="183"/>
      <c r="AC17" s="183"/>
      <c r="AD17" s="183"/>
      <c r="AE17" s="776"/>
      <c r="AF17" s="183"/>
      <c r="AG17" s="183"/>
      <c r="AH17" s="184"/>
      <c r="AI17" s="379">
        <f t="shared" si="6"/>
        <v>0</v>
      </c>
      <c r="AL17" s="3" t="s">
        <v>906</v>
      </c>
      <c r="AM17" s="3" t="s">
        <v>905</v>
      </c>
      <c r="AN17" s="908" t="str">
        <f t="shared" si="2"/>
        <v>OK</v>
      </c>
      <c r="AO17" s="909" t="str">
        <f t="shared" si="3"/>
        <v>OK</v>
      </c>
      <c r="AP17" s="910" t="str">
        <f t="shared" si="4"/>
        <v xml:space="preserve"> </v>
      </c>
    </row>
    <row r="18" spans="1:42" ht="12" customHeight="1" thickBot="1" x14ac:dyDescent="0.25">
      <c r="A18" s="133" t="str">
        <f>'t1'!A18</f>
        <v>ISTRUTTORI</v>
      </c>
      <c r="B18" s="199" t="str">
        <f>'t1'!B18</f>
        <v>0IR000</v>
      </c>
      <c r="C18" s="185">
        <f t="shared" si="0"/>
        <v>0</v>
      </c>
      <c r="D18" s="776">
        <f t="shared" si="12"/>
        <v>0</v>
      </c>
      <c r="E18" s="776">
        <f t="shared" si="9"/>
        <v>0</v>
      </c>
      <c r="F18" s="776">
        <f t="shared" si="10"/>
        <v>0</v>
      </c>
      <c r="G18" s="776">
        <f t="shared" si="13"/>
        <v>0</v>
      </c>
      <c r="H18" s="776">
        <f t="shared" si="14"/>
        <v>0</v>
      </c>
      <c r="I18" s="776">
        <f t="shared" si="15"/>
        <v>0</v>
      </c>
      <c r="J18" s="784">
        <f t="shared" si="16"/>
        <v>0</v>
      </c>
      <c r="K18" s="379">
        <f t="shared" si="5"/>
        <v>0</v>
      </c>
      <c r="L18" s="713">
        <f>'t1'!M18</f>
        <v>0</v>
      </c>
      <c r="AA18" s="185"/>
      <c r="AB18" s="183"/>
      <c r="AC18" s="183"/>
      <c r="AD18" s="183"/>
      <c r="AE18" s="776"/>
      <c r="AF18" s="183"/>
      <c r="AG18" s="183"/>
      <c r="AH18" s="184"/>
      <c r="AI18" s="379">
        <f t="shared" si="6"/>
        <v>0</v>
      </c>
      <c r="AL18" s="3" t="s">
        <v>906</v>
      </c>
      <c r="AM18" s="3" t="s">
        <v>905</v>
      </c>
      <c r="AN18" s="908" t="str">
        <f t="shared" si="2"/>
        <v>OK</v>
      </c>
      <c r="AO18" s="909" t="str">
        <f t="shared" si="3"/>
        <v>OK</v>
      </c>
      <c r="AP18" s="910" t="str">
        <f t="shared" si="4"/>
        <v xml:space="preserve"> </v>
      </c>
    </row>
    <row r="19" spans="1:42" ht="12" customHeight="1" thickBot="1" x14ac:dyDescent="0.25">
      <c r="A19" s="133" t="str">
        <f>'t1'!A19</f>
        <v>OPERATORI ESPERTI</v>
      </c>
      <c r="B19" s="199" t="str">
        <f>'t1'!B19</f>
        <v>0OEESP</v>
      </c>
      <c r="C19" s="185">
        <f t="shared" si="0"/>
        <v>0</v>
      </c>
      <c r="D19" s="776">
        <f t="shared" si="12"/>
        <v>0</v>
      </c>
      <c r="E19" s="776">
        <f t="shared" si="9"/>
        <v>0</v>
      </c>
      <c r="F19" s="776">
        <f t="shared" si="10"/>
        <v>0</v>
      </c>
      <c r="G19" s="776">
        <f t="shared" si="13"/>
        <v>0</v>
      </c>
      <c r="H19" s="776">
        <f t="shared" si="14"/>
        <v>0</v>
      </c>
      <c r="I19" s="776">
        <f t="shared" si="15"/>
        <v>0</v>
      </c>
      <c r="J19" s="784">
        <f t="shared" si="16"/>
        <v>0</v>
      </c>
      <c r="K19" s="379">
        <f t="shared" si="5"/>
        <v>0</v>
      </c>
      <c r="L19" s="713">
        <f>'t1'!M19</f>
        <v>0</v>
      </c>
      <c r="AA19" s="185"/>
      <c r="AB19" s="183"/>
      <c r="AC19" s="183"/>
      <c r="AD19" s="183"/>
      <c r="AE19" s="776"/>
      <c r="AF19" s="183"/>
      <c r="AG19" s="183"/>
      <c r="AH19" s="184"/>
      <c r="AI19" s="379">
        <f t="shared" si="6"/>
        <v>0</v>
      </c>
      <c r="AL19" s="3" t="s">
        <v>906</v>
      </c>
      <c r="AM19" s="3" t="s">
        <v>905</v>
      </c>
      <c r="AN19" s="908" t="str">
        <f t="shared" si="2"/>
        <v>OK</v>
      </c>
      <c r="AO19" s="909" t="str">
        <f t="shared" si="3"/>
        <v>OK</v>
      </c>
      <c r="AP19" s="910" t="str">
        <f t="shared" si="4"/>
        <v xml:space="preserve"> </v>
      </c>
    </row>
    <row r="20" spans="1:42" ht="12" customHeight="1" thickBot="1" x14ac:dyDescent="0.25">
      <c r="A20" s="133" t="str">
        <f>'t1'!A20</f>
        <v>OPERATORI</v>
      </c>
      <c r="B20" s="199" t="str">
        <f>'t1'!B20</f>
        <v>0OP000</v>
      </c>
      <c r="C20" s="185">
        <f t="shared" si="0"/>
        <v>0</v>
      </c>
      <c r="D20" s="776">
        <f t="shared" si="12"/>
        <v>0</v>
      </c>
      <c r="E20" s="776">
        <f t="shared" si="9"/>
        <v>0</v>
      </c>
      <c r="F20" s="776">
        <f t="shared" si="10"/>
        <v>0</v>
      </c>
      <c r="G20" s="776">
        <f t="shared" si="13"/>
        <v>0</v>
      </c>
      <c r="H20" s="776">
        <f t="shared" si="14"/>
        <v>0</v>
      </c>
      <c r="I20" s="776">
        <f t="shared" si="15"/>
        <v>0</v>
      </c>
      <c r="J20" s="784">
        <f t="shared" si="16"/>
        <v>0</v>
      </c>
      <c r="K20" s="379">
        <f t="shared" si="5"/>
        <v>0</v>
      </c>
      <c r="L20" s="713">
        <f>'t1'!M20</f>
        <v>0</v>
      </c>
      <c r="AA20" s="185"/>
      <c r="AB20" s="183"/>
      <c r="AC20" s="183"/>
      <c r="AD20" s="183"/>
      <c r="AE20" s="776"/>
      <c r="AF20" s="183"/>
      <c r="AG20" s="183"/>
      <c r="AH20" s="184"/>
      <c r="AI20" s="379">
        <f t="shared" si="6"/>
        <v>0</v>
      </c>
      <c r="AL20" s="3" t="s">
        <v>906</v>
      </c>
      <c r="AM20" s="3" t="s">
        <v>905</v>
      </c>
      <c r="AN20" s="908" t="str">
        <f t="shared" si="2"/>
        <v>OK</v>
      </c>
      <c r="AO20" s="909" t="str">
        <f t="shared" si="3"/>
        <v>OK</v>
      </c>
      <c r="AP20" s="910" t="str">
        <f t="shared" si="4"/>
        <v xml:space="preserve"> </v>
      </c>
    </row>
    <row r="21" spans="1:42" ht="12" customHeight="1" thickBot="1" x14ac:dyDescent="0.25">
      <c r="A21" s="133" t="str">
        <f>'t1'!A21</f>
        <v>CONTRATTISTI</v>
      </c>
      <c r="B21" s="199" t="str">
        <f>'t1'!B21</f>
        <v>000061</v>
      </c>
      <c r="C21" s="185">
        <f t="shared" si="0"/>
        <v>0</v>
      </c>
      <c r="D21" s="776">
        <f t="shared" si="12"/>
        <v>0</v>
      </c>
      <c r="E21" s="776">
        <f t="shared" si="9"/>
        <v>0</v>
      </c>
      <c r="F21" s="776">
        <f t="shared" si="10"/>
        <v>0</v>
      </c>
      <c r="G21" s="776">
        <f t="shared" si="13"/>
        <v>0</v>
      </c>
      <c r="H21" s="776">
        <f t="shared" si="14"/>
        <v>0</v>
      </c>
      <c r="I21" s="776">
        <f t="shared" si="15"/>
        <v>0</v>
      </c>
      <c r="J21" s="784">
        <f t="shared" si="16"/>
        <v>0</v>
      </c>
      <c r="K21" s="379">
        <f t="shared" si="5"/>
        <v>0</v>
      </c>
      <c r="L21" s="713">
        <f>'t1'!M49</f>
        <v>0</v>
      </c>
      <c r="AA21" s="185"/>
      <c r="AB21" s="183"/>
      <c r="AC21" s="183"/>
      <c r="AD21" s="183"/>
      <c r="AE21" s="776"/>
      <c r="AF21" s="183"/>
      <c r="AG21" s="183"/>
      <c r="AH21" s="184"/>
      <c r="AI21" s="379">
        <f t="shared" si="6"/>
        <v>0</v>
      </c>
      <c r="AL21" s="3" t="s">
        <v>905</v>
      </c>
      <c r="AM21" s="3" t="s">
        <v>905</v>
      </c>
      <c r="AN21" s="908" t="str">
        <f t="shared" si="2"/>
        <v>OK</v>
      </c>
      <c r="AO21" s="909" t="str">
        <f t="shared" si="3"/>
        <v>OK</v>
      </c>
      <c r="AP21" s="910" t="str">
        <f t="shared" si="4"/>
        <v xml:space="preserve"> </v>
      </c>
    </row>
    <row r="22" spans="1:42" ht="12" customHeight="1" thickBot="1" x14ac:dyDescent="0.25">
      <c r="A22" s="133" t="str">
        <f>'t1'!A22</f>
        <v>COLLABORATORE A T.D. ART. 90 TUEL</v>
      </c>
      <c r="B22" s="199" t="str">
        <f>'t1'!B22</f>
        <v>000096</v>
      </c>
      <c r="C22" s="185">
        <f t="shared" si="0"/>
        <v>0</v>
      </c>
      <c r="D22" s="776">
        <f t="shared" si="12"/>
        <v>0</v>
      </c>
      <c r="E22" s="776">
        <f t="shared" si="9"/>
        <v>0</v>
      </c>
      <c r="F22" s="776">
        <f t="shared" si="10"/>
        <v>0</v>
      </c>
      <c r="G22" s="776">
        <f t="shared" si="13"/>
        <v>0</v>
      </c>
      <c r="H22" s="776">
        <f t="shared" si="14"/>
        <v>0</v>
      </c>
      <c r="I22" s="776">
        <f t="shared" si="15"/>
        <v>0</v>
      </c>
      <c r="J22" s="784">
        <f t="shared" si="16"/>
        <v>0</v>
      </c>
      <c r="K22" s="379">
        <f t="shared" si="5"/>
        <v>0</v>
      </c>
      <c r="L22" s="713">
        <f>'t1'!M50</f>
        <v>0</v>
      </c>
      <c r="AA22" s="185"/>
      <c r="AB22" s="183"/>
      <c r="AC22" s="183"/>
      <c r="AD22" s="183"/>
      <c r="AE22" s="776"/>
      <c r="AF22" s="183"/>
      <c r="AG22" s="183"/>
      <c r="AH22" s="184"/>
      <c r="AI22" s="379">
        <f t="shared" si="6"/>
        <v>0</v>
      </c>
      <c r="AL22" s="3" t="s">
        <v>905</v>
      </c>
      <c r="AM22" s="3" t="s">
        <v>905</v>
      </c>
      <c r="AN22" s="908" t="str">
        <f t="shared" si="2"/>
        <v>OK</v>
      </c>
      <c r="AO22" s="909" t="str">
        <f t="shared" si="3"/>
        <v>OK</v>
      </c>
      <c r="AP22" s="910" t="str">
        <f t="shared" si="4"/>
        <v xml:space="preserve"> </v>
      </c>
    </row>
    <row r="23" spans="1:42" ht="12" customHeight="1" thickTop="1" thickBot="1" x14ac:dyDescent="0.25">
      <c r="A23" s="133" t="str">
        <f>'t1'!A23</f>
        <v>TOTALE</v>
      </c>
      <c r="B23" s="110"/>
      <c r="C23" s="824">
        <f t="shared" ref="C23:K23" si="17">SUM(C6:C22)</f>
        <v>0</v>
      </c>
      <c r="D23" s="409">
        <f t="shared" si="17"/>
        <v>0</v>
      </c>
      <c r="E23" s="409">
        <f t="shared" si="17"/>
        <v>0</v>
      </c>
      <c r="F23" s="409">
        <f t="shared" si="17"/>
        <v>0</v>
      </c>
      <c r="G23" s="409">
        <f t="shared" si="17"/>
        <v>0</v>
      </c>
      <c r="H23" s="409">
        <f t="shared" si="17"/>
        <v>0</v>
      </c>
      <c r="I23" s="409">
        <f t="shared" si="17"/>
        <v>0</v>
      </c>
      <c r="J23" s="409">
        <f t="shared" si="17"/>
        <v>0</v>
      </c>
      <c r="K23" s="410">
        <f t="shared" si="17"/>
        <v>0</v>
      </c>
      <c r="AA23" s="446">
        <f t="shared" ref="AA23:AH23" si="18">SUM(AA6:AA22)</f>
        <v>0</v>
      </c>
      <c r="AB23" s="409">
        <f t="shared" si="18"/>
        <v>0</v>
      </c>
      <c r="AC23" s="409">
        <f t="shared" si="18"/>
        <v>0</v>
      </c>
      <c r="AD23" s="409">
        <f t="shared" si="18"/>
        <v>0</v>
      </c>
      <c r="AE23" s="409">
        <f t="shared" si="18"/>
        <v>0</v>
      </c>
      <c r="AF23" s="409">
        <f t="shared" si="18"/>
        <v>0</v>
      </c>
      <c r="AG23" s="409">
        <f t="shared" si="18"/>
        <v>0</v>
      </c>
      <c r="AH23" s="409">
        <f t="shared" si="18"/>
        <v>0</v>
      </c>
      <c r="AI23" s="410">
        <f>(AB23+AC23+AD23+AE23+AF23+AG23)-AH23</f>
        <v>0</v>
      </c>
    </row>
    <row r="24" spans="1:42" s="36" customFormat="1" x14ac:dyDescent="0.2">
      <c r="A24" s="4" t="str">
        <f>'t1'!A24</f>
        <v>(a) personale a tempo indeterminato al quale viene applicato un contratto di lavoro di tipo privatistico (es.:tipografico,chimico,edile,metalmeccanico,portierato, ecc.)</v>
      </c>
      <c r="B24" s="2"/>
      <c r="C24" s="3"/>
      <c r="D24" s="3"/>
      <c r="E24" s="3"/>
      <c r="F24" s="3"/>
      <c r="G24" s="3"/>
      <c r="H24" s="3"/>
      <c r="I24" s="3"/>
      <c r="J24" s="3"/>
      <c r="K24" s="3"/>
      <c r="AA24" s="3"/>
      <c r="AB24" s="3"/>
      <c r="AC24" s="3"/>
      <c r="AD24" s="3"/>
      <c r="AE24" s="3"/>
      <c r="AF24" s="3"/>
      <c r="AG24" s="3"/>
      <c r="AH24" s="3"/>
      <c r="AI24" s="3"/>
    </row>
    <row r="25" spans="1:42" x14ac:dyDescent="0.2">
      <c r="A25" s="4" t="str">
        <f>'t1'!A25</f>
        <v>(b) cfr." istruzioni generali e specifiche di comparto" e "glossario"</v>
      </c>
    </row>
  </sheetData>
  <sheetProtection algorithmName="SHA-512" hashValue="8rObXN7ViuHSG9OL0FD6NzmQtKwQt/WxH6F/kDRiJcW1vY3KQELUP6bWUJDkMdOt2wG9UK3h4gl5LQK+tKbzeQ==" saltValue="H48rxxB6N3cOsuq2gcjNjQ==" spinCount="100000" sheet="1" formatColumns="0" selectLockedCells="1"/>
  <mergeCells count="3">
    <mergeCell ref="I2:K2"/>
    <mergeCell ref="AG2:AI2"/>
    <mergeCell ref="AP4:AP5"/>
  </mergeCells>
  <phoneticPr fontId="30" type="noConversion"/>
  <conditionalFormatting sqref="A23">
    <cfRule type="expression" dxfId="22" priority="1" stopIfTrue="1">
      <formula>$Z23&gt;0</formula>
    </cfRule>
  </conditionalFormatting>
  <conditionalFormatting sqref="A6:K22 AA6:AI22 A24:A25">
    <cfRule type="expression" dxfId="21" priority="4" stopIfTrue="1">
      <formula>$L6&gt;0</formula>
    </cfRule>
  </conditionalFormatting>
  <dataValidations count="2">
    <dataValidation type="whole" allowBlank="1" showInputMessage="1" showErrorMessage="1" errorTitle="ERRORE NEL DATO IMMESSO" error="INSERIRE SOLO NUMERI INTERI" sqref="AF6:AH22 AB6:AD22" xr:uid="{00000000-0002-0000-1300-000000000000}">
      <formula1>1</formula1>
      <formula2>999999999999</formula2>
    </dataValidation>
    <dataValidation type="decimal" allowBlank="1" showInputMessage="1" showErrorMessage="1" sqref="AA6:AA22" xr:uid="{00000000-0002-0000-1300-000001000000}">
      <formula1>0</formula1>
      <formula2>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pageSetUpPr fitToPage="1"/>
  </sheetPr>
  <dimension ref="A1:CA27"/>
  <sheetViews>
    <sheetView showGridLines="0" zoomScaleNormal="100" workbookViewId="0">
      <pane xSplit="2" ySplit="5" topLeftCell="AA6" activePane="bottomRight" state="frozen"/>
      <selection activeCell="A2" sqref="A2"/>
      <selection pane="topRight" activeCell="A2" sqref="A2"/>
      <selection pane="bottomLeft" activeCell="A2" sqref="A2"/>
      <selection pane="bottomRight" activeCell="AA6" sqref="AA6"/>
    </sheetView>
  </sheetViews>
  <sheetFormatPr defaultColWidth="9.28515625" defaultRowHeight="10.199999999999999" x14ac:dyDescent="0.2"/>
  <cols>
    <col min="1" max="1" width="43.42578125" style="3" customWidth="1"/>
    <col min="2" max="2" width="8.7109375" style="2" customWidth="1"/>
    <col min="3" max="16" width="11.42578125" style="3" hidden="1" customWidth="1"/>
    <col min="17" max="17" width="11.7109375" style="3" hidden="1" customWidth="1"/>
    <col min="18" max="20" width="11.42578125" style="3" hidden="1" customWidth="1"/>
    <col min="21" max="21" width="14.28515625" style="3" hidden="1" customWidth="1"/>
    <col min="22" max="25" width="11.42578125" style="3" hidden="1" customWidth="1"/>
    <col min="26" max="26" width="9.28515625" style="3" hidden="1" customWidth="1"/>
    <col min="27" max="40" width="11.42578125" style="3" customWidth="1"/>
    <col min="41" max="41" width="11.7109375" style="3" customWidth="1"/>
    <col min="42" max="43" width="11.42578125" style="3" customWidth="1"/>
    <col min="44" max="44" width="15.42578125" style="3" customWidth="1"/>
    <col min="45" max="45" width="13.42578125" style="3" customWidth="1"/>
    <col min="46" max="46" width="11.42578125" style="3" customWidth="1"/>
    <col min="47" max="47" width="12.85546875" style="3" customWidth="1"/>
    <col min="48" max="49" width="11.42578125" style="3" customWidth="1"/>
    <col min="50" max="50" width="0" style="3" hidden="1" customWidth="1"/>
    <col min="51" max="66" width="9.28515625" style="3"/>
    <col min="67" max="67" width="9.28515625" style="3" customWidth="1"/>
    <col min="68" max="68" width="0" style="3" hidden="1" customWidth="1"/>
    <col min="69" max="69" width="9.28515625" style="3" hidden="1" customWidth="1"/>
    <col min="70" max="70" width="0" style="3" hidden="1" customWidth="1"/>
    <col min="71" max="78" width="9.28515625" style="3"/>
    <col min="79" max="79" width="0" style="3" hidden="1" customWidth="1"/>
    <col min="80" max="16384" width="9.28515625" style="3"/>
  </cols>
  <sheetData>
    <row r="1" spans="1:79" ht="36" customHeight="1" x14ac:dyDescent="0.2">
      <c r="A1" s="778" t="str">
        <f>'t1'!A1</f>
        <v>REGIONI ED AUTONOMIE LOCALI - anno 2023</v>
      </c>
      <c r="B1" s="778"/>
      <c r="C1" s="778"/>
      <c r="D1" s="778"/>
      <c r="E1" s="778"/>
      <c r="F1" s="778"/>
      <c r="G1" s="778"/>
      <c r="H1" s="778"/>
      <c r="I1" s="778"/>
      <c r="J1" s="778"/>
      <c r="K1" s="778"/>
      <c r="L1" s="778"/>
      <c r="M1" s="778"/>
      <c r="N1" s="778"/>
      <c r="O1" s="778"/>
      <c r="P1" s="778"/>
      <c r="Q1" s="778"/>
      <c r="R1" s="778"/>
      <c r="S1" s="778"/>
      <c r="T1" s="778"/>
      <c r="U1" s="778"/>
      <c r="V1" s="778"/>
      <c r="W1" s="778"/>
      <c r="X1" s="778"/>
      <c r="Y1" s="281"/>
      <c r="AN1" s="823"/>
      <c r="AW1" s="281"/>
    </row>
    <row r="2" spans="1:79" ht="27" customHeight="1" thickBot="1" x14ac:dyDescent="0.3">
      <c r="A2" s="5"/>
      <c r="G2" s="99"/>
      <c r="H2" s="99"/>
      <c r="I2" s="99"/>
      <c r="J2" s="99"/>
      <c r="K2" s="99"/>
      <c r="L2" s="99"/>
      <c r="M2" s="99"/>
      <c r="N2" s="99"/>
      <c r="O2" s="99"/>
      <c r="P2" s="99"/>
      <c r="Q2" s="99"/>
      <c r="R2" s="99"/>
      <c r="S2" s="99"/>
      <c r="T2" s="99"/>
      <c r="U2" s="99"/>
      <c r="V2" s="99"/>
      <c r="W2" s="99"/>
      <c r="X2" s="99"/>
      <c r="Y2" s="415"/>
      <c r="AE2" s="99"/>
      <c r="AF2" s="99"/>
      <c r="AG2" s="99"/>
      <c r="AH2" s="99"/>
      <c r="AI2" s="99"/>
      <c r="AJ2" s="99"/>
      <c r="AK2" s="99"/>
      <c r="AL2" s="99"/>
      <c r="AM2" s="99"/>
      <c r="AN2" s="99"/>
      <c r="AO2" s="99"/>
      <c r="AP2" s="99"/>
      <c r="AQ2" s="99"/>
      <c r="AR2" s="99"/>
      <c r="AS2" s="99"/>
      <c r="AT2" s="99"/>
      <c r="AU2" s="99"/>
      <c r="AV2" s="99"/>
      <c r="AW2" s="415"/>
    </row>
    <row r="3" spans="1:79" customFormat="1" ht="13.8" thickBot="1" x14ac:dyDescent="0.25">
      <c r="A3" s="7"/>
      <c r="B3" s="8"/>
      <c r="C3" s="282" t="s">
        <v>252</v>
      </c>
      <c r="D3" s="12"/>
      <c r="E3" s="12"/>
      <c r="F3" s="89"/>
      <c r="G3" s="89"/>
      <c r="H3" s="89"/>
      <c r="I3" s="89"/>
      <c r="J3" s="89"/>
      <c r="K3" s="89"/>
      <c r="L3" s="89"/>
      <c r="M3" s="89"/>
      <c r="N3" s="89"/>
      <c r="O3" s="89"/>
      <c r="P3" s="89"/>
      <c r="Q3" s="89"/>
      <c r="R3" s="89"/>
      <c r="S3" s="89"/>
      <c r="T3" s="89"/>
      <c r="U3" s="89"/>
      <c r="V3" s="89"/>
      <c r="W3" s="89"/>
      <c r="X3" s="89"/>
      <c r="Y3" s="94"/>
      <c r="AA3" s="282" t="s">
        <v>252</v>
      </c>
      <c r="AB3" s="12"/>
      <c r="AC3" s="12"/>
      <c r="AD3" s="89"/>
      <c r="AE3" s="89"/>
      <c r="AF3" s="89"/>
      <c r="AG3" s="89"/>
      <c r="AH3" s="89"/>
      <c r="AI3" s="89"/>
      <c r="AJ3" s="89"/>
      <c r="AK3" s="89"/>
      <c r="AL3" s="89"/>
      <c r="AM3" s="89"/>
      <c r="AN3" s="89"/>
      <c r="AO3" s="89"/>
      <c r="AP3" s="89"/>
      <c r="AQ3" s="89"/>
      <c r="AR3" s="89"/>
      <c r="AS3" s="89"/>
      <c r="AT3" s="89"/>
      <c r="AU3" s="89"/>
      <c r="AV3" s="89"/>
      <c r="AW3" s="94"/>
    </row>
    <row r="4" spans="1:79" ht="48" customHeight="1" thickTop="1" x14ac:dyDescent="0.2">
      <c r="A4" s="261" t="s">
        <v>142</v>
      </c>
      <c r="B4" s="262" t="s">
        <v>71</v>
      </c>
      <c r="C4" s="420" t="s">
        <v>463</v>
      </c>
      <c r="D4" s="420" t="s">
        <v>464</v>
      </c>
      <c r="E4" s="420" t="s">
        <v>324</v>
      </c>
      <c r="F4" s="561" t="s">
        <v>11</v>
      </c>
      <c r="G4" s="561" t="s">
        <v>12</v>
      </c>
      <c r="H4" s="561" t="s">
        <v>465</v>
      </c>
      <c r="I4" s="561" t="s">
        <v>970</v>
      </c>
      <c r="J4" s="561" t="s">
        <v>651</v>
      </c>
      <c r="K4" s="561" t="s">
        <v>538</v>
      </c>
      <c r="L4" s="421" t="s">
        <v>539</v>
      </c>
      <c r="M4" s="421" t="s">
        <v>466</v>
      </c>
      <c r="N4" s="578" t="s">
        <v>408</v>
      </c>
      <c r="O4" s="421" t="s">
        <v>467</v>
      </c>
      <c r="P4" s="421" t="s">
        <v>281</v>
      </c>
      <c r="Q4" s="421" t="s">
        <v>540</v>
      </c>
      <c r="R4" s="561" t="s">
        <v>975</v>
      </c>
      <c r="S4" s="561" t="s">
        <v>541</v>
      </c>
      <c r="T4" s="561" t="s">
        <v>542</v>
      </c>
      <c r="U4" s="561" t="s">
        <v>760</v>
      </c>
      <c r="V4" s="561" t="s">
        <v>325</v>
      </c>
      <c r="W4" s="421" t="s">
        <v>391</v>
      </c>
      <c r="X4" s="561" t="s">
        <v>326</v>
      </c>
      <c r="Y4" s="107" t="s">
        <v>153</v>
      </c>
      <c r="AA4" s="420" t="s">
        <v>463</v>
      </c>
      <c r="AB4" s="420" t="s">
        <v>464</v>
      </c>
      <c r="AC4" s="420" t="s">
        <v>324</v>
      </c>
      <c r="AD4" s="561" t="s">
        <v>11</v>
      </c>
      <c r="AE4" s="561" t="s">
        <v>12</v>
      </c>
      <c r="AF4" s="561" t="s">
        <v>465</v>
      </c>
      <c r="AG4" s="561" t="s">
        <v>970</v>
      </c>
      <c r="AH4" s="561" t="s">
        <v>651</v>
      </c>
      <c r="AI4" s="561" t="s">
        <v>538</v>
      </c>
      <c r="AJ4" s="421" t="s">
        <v>539</v>
      </c>
      <c r="AK4" s="421" t="s">
        <v>466</v>
      </c>
      <c r="AL4" s="578" t="s">
        <v>408</v>
      </c>
      <c r="AM4" s="421" t="s">
        <v>467</v>
      </c>
      <c r="AN4" s="421" t="s">
        <v>281</v>
      </c>
      <c r="AO4" s="561" t="s">
        <v>657</v>
      </c>
      <c r="AP4" s="561" t="s">
        <v>975</v>
      </c>
      <c r="AQ4" s="561" t="s">
        <v>541</v>
      </c>
      <c r="AR4" s="561" t="s">
        <v>542</v>
      </c>
      <c r="AS4" s="561" t="s">
        <v>760</v>
      </c>
      <c r="AT4" s="561" t="s">
        <v>325</v>
      </c>
      <c r="AU4" s="421" t="s">
        <v>391</v>
      </c>
      <c r="AV4" s="561" t="s">
        <v>326</v>
      </c>
      <c r="AW4" s="107" t="s">
        <v>153</v>
      </c>
      <c r="BQ4" s="939" t="s">
        <v>984</v>
      </c>
      <c r="CA4" s="939" t="s">
        <v>984</v>
      </c>
    </row>
    <row r="5" spans="1:79" ht="14.25" customHeight="1" thickBot="1" x14ac:dyDescent="0.25">
      <c r="A5" s="723" t="s">
        <v>606</v>
      </c>
      <c r="B5" s="108"/>
      <c r="C5" s="422" t="s">
        <v>366</v>
      </c>
      <c r="D5" s="422" t="s">
        <v>327</v>
      </c>
      <c r="E5" s="422" t="s">
        <v>328</v>
      </c>
      <c r="F5" s="422" t="s">
        <v>282</v>
      </c>
      <c r="G5" s="422" t="s">
        <v>283</v>
      </c>
      <c r="H5" s="422" t="s">
        <v>329</v>
      </c>
      <c r="I5" s="422" t="s">
        <v>971</v>
      </c>
      <c r="J5" s="422" t="s">
        <v>652</v>
      </c>
      <c r="K5" s="422" t="s">
        <v>535</v>
      </c>
      <c r="L5" s="423" t="s">
        <v>536</v>
      </c>
      <c r="M5" s="423" t="s">
        <v>284</v>
      </c>
      <c r="N5" s="423" t="s">
        <v>407</v>
      </c>
      <c r="O5" s="423" t="s">
        <v>330</v>
      </c>
      <c r="P5" s="423" t="s">
        <v>285</v>
      </c>
      <c r="Q5" s="423" t="s">
        <v>433</v>
      </c>
      <c r="R5" s="423" t="s">
        <v>461</v>
      </c>
      <c r="S5" s="423" t="s">
        <v>462</v>
      </c>
      <c r="T5" s="423" t="s">
        <v>537</v>
      </c>
      <c r="U5" s="423" t="s">
        <v>761</v>
      </c>
      <c r="V5" s="423" t="s">
        <v>286</v>
      </c>
      <c r="W5" s="423" t="s">
        <v>287</v>
      </c>
      <c r="X5" s="423" t="s">
        <v>288</v>
      </c>
      <c r="Y5" s="109" t="s">
        <v>107</v>
      </c>
      <c r="AA5" s="422" t="s">
        <v>366</v>
      </c>
      <c r="AB5" s="422" t="s">
        <v>327</v>
      </c>
      <c r="AC5" s="422" t="s">
        <v>328</v>
      </c>
      <c r="AD5" s="422" t="s">
        <v>282</v>
      </c>
      <c r="AE5" s="422" t="s">
        <v>283</v>
      </c>
      <c r="AF5" s="422" t="s">
        <v>329</v>
      </c>
      <c r="AG5" s="422" t="s">
        <v>971</v>
      </c>
      <c r="AH5" s="422" t="s">
        <v>652</v>
      </c>
      <c r="AI5" s="422" t="s">
        <v>535</v>
      </c>
      <c r="AJ5" s="423" t="s">
        <v>536</v>
      </c>
      <c r="AK5" s="423" t="s">
        <v>284</v>
      </c>
      <c r="AL5" s="423" t="s">
        <v>407</v>
      </c>
      <c r="AM5" s="423" t="s">
        <v>330</v>
      </c>
      <c r="AN5" s="423" t="s">
        <v>285</v>
      </c>
      <c r="AO5" s="423" t="s">
        <v>433</v>
      </c>
      <c r="AP5" s="423" t="s">
        <v>461</v>
      </c>
      <c r="AQ5" s="423" t="s">
        <v>462</v>
      </c>
      <c r="AR5" s="423" t="s">
        <v>537</v>
      </c>
      <c r="AS5" s="423" t="s">
        <v>761</v>
      </c>
      <c r="AT5" s="423" t="s">
        <v>286</v>
      </c>
      <c r="AU5" s="423" t="s">
        <v>287</v>
      </c>
      <c r="AV5" s="423" t="s">
        <v>288</v>
      </c>
      <c r="AW5" s="109" t="s">
        <v>107</v>
      </c>
    </row>
    <row r="6" spans="1:79" ht="12.75" customHeight="1" thickTop="1" x14ac:dyDescent="0.2">
      <c r="A6" s="133" t="str">
        <f>'t1'!A6</f>
        <v>SEGRETARIO A</v>
      </c>
      <c r="B6" s="199" t="str">
        <f>'t1'!B6</f>
        <v>0D0102</v>
      </c>
      <c r="C6" s="785">
        <f>ROUND(AA6,0)</f>
        <v>0</v>
      </c>
      <c r="D6" s="785">
        <f t="shared" ref="D6:D22" si="0">ROUND(AB6,0)</f>
        <v>0</v>
      </c>
      <c r="E6" s="785">
        <f t="shared" ref="E6:E22" si="1">ROUND(AC6,0)</f>
        <v>0</v>
      </c>
      <c r="F6" s="786">
        <f t="shared" ref="F6:F22" si="2">ROUND(AD6,0)</f>
        <v>0</v>
      </c>
      <c r="G6" s="786">
        <f t="shared" ref="G6:G22" si="3">ROUND(AE6,0)</f>
        <v>0</v>
      </c>
      <c r="H6" s="786">
        <f t="shared" ref="H6:I22" si="4">ROUND(AF6,0)</f>
        <v>0</v>
      </c>
      <c r="I6" s="786">
        <f t="shared" si="4"/>
        <v>0</v>
      </c>
      <c r="J6" s="786">
        <f t="shared" ref="J6:J22" si="5">ROUND(AH6,0)</f>
        <v>0</v>
      </c>
      <c r="K6" s="786">
        <f t="shared" ref="K6:K22" si="6">ROUND(AI6,0)</f>
        <v>0</v>
      </c>
      <c r="L6" s="786">
        <f t="shared" ref="L6:L22" si="7">ROUND(AJ6,0)</f>
        <v>0</v>
      </c>
      <c r="M6" s="786">
        <f t="shared" ref="M6:M22" si="8">ROUND(AK6,0)</f>
        <v>0</v>
      </c>
      <c r="N6" s="786">
        <f t="shared" ref="N6:N22" si="9">ROUND(AL6,0)</f>
        <v>0</v>
      </c>
      <c r="O6" s="786">
        <f t="shared" ref="O6:O22" si="10">ROUND(AM6,0)</f>
        <v>0</v>
      </c>
      <c r="P6" s="786">
        <f t="shared" ref="P6:P22" si="11">ROUND(AN6,0)</f>
        <v>0</v>
      </c>
      <c r="Q6" s="786">
        <f t="shared" ref="Q6:Q22" si="12">ROUND(AO6,0)</f>
        <v>0</v>
      </c>
      <c r="R6" s="786">
        <f t="shared" ref="R6:R22" si="13">ROUND(AP6,0)</f>
        <v>0</v>
      </c>
      <c r="S6" s="786">
        <f t="shared" ref="S6:S22" si="14">ROUND(AQ6,0)</f>
        <v>0</v>
      </c>
      <c r="T6" s="786">
        <f t="shared" ref="T6:T22" si="15">ROUND(AR6,0)</f>
        <v>0</v>
      </c>
      <c r="U6" s="786">
        <f t="shared" ref="U6:U22" si="16">ROUND(AS6,0)</f>
        <v>0</v>
      </c>
      <c r="V6" s="786">
        <f t="shared" ref="V6:V22" si="17">ROUND(AT6,0)</f>
        <v>0</v>
      </c>
      <c r="W6" s="786">
        <f t="shared" ref="W6:W22" si="18">ROUND(AU6,0)</f>
        <v>0</v>
      </c>
      <c r="X6" s="786">
        <f t="shared" ref="X6:X22" si="19">ROUND(AV6,0)</f>
        <v>0</v>
      </c>
      <c r="Y6" s="412">
        <f t="shared" ref="Y6:Y22" si="20">SUM(C6:X6)</f>
        <v>0</v>
      </c>
      <c r="Z6" s="713">
        <f>'t1'!M6</f>
        <v>0</v>
      </c>
      <c r="AA6" s="186"/>
      <c r="AB6" s="186"/>
      <c r="AC6" s="186"/>
      <c r="AD6" s="187"/>
      <c r="AE6" s="187"/>
      <c r="AF6" s="187"/>
      <c r="AG6" s="187"/>
      <c r="AH6" s="187"/>
      <c r="AI6" s="187"/>
      <c r="AJ6" s="187"/>
      <c r="AK6" s="187"/>
      <c r="AL6" s="187"/>
      <c r="AM6" s="187"/>
      <c r="AN6" s="187"/>
      <c r="AO6" s="187"/>
      <c r="AP6" s="187"/>
      <c r="AQ6" s="187"/>
      <c r="AR6" s="187"/>
      <c r="AS6" s="187"/>
      <c r="AT6" s="187"/>
      <c r="AU6" s="187"/>
      <c r="AV6" s="187"/>
      <c r="AW6" s="412">
        <f t="shared" ref="AW6:AW22" si="21">SUM(AA6:AV6)</f>
        <v>0</v>
      </c>
      <c r="AX6" s="713">
        <f>'t1'!AR6</f>
        <v>0</v>
      </c>
      <c r="BQ6" s="940" t="s">
        <v>932</v>
      </c>
      <c r="CA6" s="940" t="s">
        <v>932</v>
      </c>
    </row>
    <row r="7" spans="1:79" ht="12.75" customHeight="1" x14ac:dyDescent="0.2">
      <c r="A7" s="133" t="str">
        <f>'t1'!A7</f>
        <v>SEGRETARIO B</v>
      </c>
      <c r="B7" s="199" t="str">
        <f>'t1'!B7</f>
        <v>0D0103</v>
      </c>
      <c r="C7" s="785">
        <f t="shared" ref="C7:C22" si="22">ROUND(AA7,0)</f>
        <v>0</v>
      </c>
      <c r="D7" s="785">
        <f t="shared" si="0"/>
        <v>0</v>
      </c>
      <c r="E7" s="785">
        <f t="shared" si="1"/>
        <v>0</v>
      </c>
      <c r="F7" s="786">
        <f t="shared" si="2"/>
        <v>0</v>
      </c>
      <c r="G7" s="786">
        <f t="shared" si="3"/>
        <v>0</v>
      </c>
      <c r="H7" s="786">
        <f t="shared" si="4"/>
        <v>0</v>
      </c>
      <c r="I7" s="786">
        <f t="shared" si="4"/>
        <v>0</v>
      </c>
      <c r="J7" s="786">
        <f t="shared" si="5"/>
        <v>0</v>
      </c>
      <c r="K7" s="786">
        <f t="shared" si="6"/>
        <v>0</v>
      </c>
      <c r="L7" s="786">
        <f t="shared" si="7"/>
        <v>0</v>
      </c>
      <c r="M7" s="786">
        <f t="shared" si="8"/>
        <v>0</v>
      </c>
      <c r="N7" s="786">
        <f t="shared" si="9"/>
        <v>0</v>
      </c>
      <c r="O7" s="786">
        <f t="shared" si="10"/>
        <v>0</v>
      </c>
      <c r="P7" s="786">
        <f t="shared" si="11"/>
        <v>0</v>
      </c>
      <c r="Q7" s="786">
        <f t="shared" si="12"/>
        <v>0</v>
      </c>
      <c r="R7" s="786">
        <f t="shared" si="13"/>
        <v>0</v>
      </c>
      <c r="S7" s="786">
        <f t="shared" si="14"/>
        <v>0</v>
      </c>
      <c r="T7" s="786">
        <f t="shared" si="15"/>
        <v>0</v>
      </c>
      <c r="U7" s="786">
        <f t="shared" si="16"/>
        <v>0</v>
      </c>
      <c r="V7" s="786">
        <f t="shared" si="17"/>
        <v>0</v>
      </c>
      <c r="W7" s="786">
        <f t="shared" si="18"/>
        <v>0</v>
      </c>
      <c r="X7" s="786">
        <f t="shared" si="19"/>
        <v>0</v>
      </c>
      <c r="Y7" s="412">
        <f t="shared" si="20"/>
        <v>0</v>
      </c>
      <c r="Z7" s="713">
        <f>'t1'!M7</f>
        <v>0</v>
      </c>
      <c r="AA7" s="186"/>
      <c r="AB7" s="186"/>
      <c r="AC7" s="186"/>
      <c r="AD7" s="187"/>
      <c r="AE7" s="187"/>
      <c r="AF7" s="187"/>
      <c r="AG7" s="187"/>
      <c r="AH7" s="187"/>
      <c r="AI7" s="187"/>
      <c r="AJ7" s="187"/>
      <c r="AK7" s="187"/>
      <c r="AL7" s="187"/>
      <c r="AM7" s="187"/>
      <c r="AN7" s="187"/>
      <c r="AO7" s="187"/>
      <c r="AP7" s="187"/>
      <c r="AQ7" s="187"/>
      <c r="AR7" s="187"/>
      <c r="AS7" s="187"/>
      <c r="AT7" s="187"/>
      <c r="AU7" s="187"/>
      <c r="AV7" s="187"/>
      <c r="AW7" s="412">
        <f t="shared" si="21"/>
        <v>0</v>
      </c>
      <c r="AX7" s="713">
        <f>'t1'!AR7</f>
        <v>0</v>
      </c>
      <c r="BQ7" s="940" t="s">
        <v>932</v>
      </c>
      <c r="CA7" s="940" t="s">
        <v>932</v>
      </c>
    </row>
    <row r="8" spans="1:79" ht="12.75" customHeight="1" x14ac:dyDescent="0.2">
      <c r="A8" s="133" t="str">
        <f>'t1'!A8</f>
        <v>SEGRETARIO C</v>
      </c>
      <c r="B8" s="199" t="str">
        <f>'t1'!B8</f>
        <v>0D0485</v>
      </c>
      <c r="C8" s="785">
        <f t="shared" si="22"/>
        <v>0</v>
      </c>
      <c r="D8" s="785">
        <f t="shared" si="0"/>
        <v>0</v>
      </c>
      <c r="E8" s="785">
        <f t="shared" si="1"/>
        <v>0</v>
      </c>
      <c r="F8" s="786">
        <f t="shared" si="2"/>
        <v>0</v>
      </c>
      <c r="G8" s="786">
        <f t="shared" si="3"/>
        <v>0</v>
      </c>
      <c r="H8" s="786">
        <f t="shared" si="4"/>
        <v>0</v>
      </c>
      <c r="I8" s="786">
        <f t="shared" si="4"/>
        <v>0</v>
      </c>
      <c r="J8" s="786">
        <f t="shared" si="5"/>
        <v>0</v>
      </c>
      <c r="K8" s="786">
        <f t="shared" si="6"/>
        <v>0</v>
      </c>
      <c r="L8" s="786">
        <f t="shared" si="7"/>
        <v>0</v>
      </c>
      <c r="M8" s="786">
        <f t="shared" si="8"/>
        <v>0</v>
      </c>
      <c r="N8" s="786">
        <f t="shared" si="9"/>
        <v>0</v>
      </c>
      <c r="O8" s="786">
        <f t="shared" si="10"/>
        <v>0</v>
      </c>
      <c r="P8" s="786">
        <f t="shared" si="11"/>
        <v>0</v>
      </c>
      <c r="Q8" s="786">
        <f t="shared" si="12"/>
        <v>0</v>
      </c>
      <c r="R8" s="786">
        <f t="shared" si="13"/>
        <v>0</v>
      </c>
      <c r="S8" s="786">
        <f t="shared" si="14"/>
        <v>0</v>
      </c>
      <c r="T8" s="786">
        <f t="shared" si="15"/>
        <v>0</v>
      </c>
      <c r="U8" s="786">
        <f t="shared" si="16"/>
        <v>0</v>
      </c>
      <c r="V8" s="786">
        <f t="shared" si="17"/>
        <v>0</v>
      </c>
      <c r="W8" s="786">
        <f t="shared" si="18"/>
        <v>0</v>
      </c>
      <c r="X8" s="786">
        <f t="shared" si="19"/>
        <v>0</v>
      </c>
      <c r="Y8" s="412">
        <f t="shared" si="20"/>
        <v>0</v>
      </c>
      <c r="Z8" s="713">
        <f>'t1'!M8</f>
        <v>0</v>
      </c>
      <c r="AA8" s="186"/>
      <c r="AB8" s="186"/>
      <c r="AC8" s="186"/>
      <c r="AD8" s="187"/>
      <c r="AE8" s="187"/>
      <c r="AF8" s="187"/>
      <c r="AG8" s="187"/>
      <c r="AH8" s="187"/>
      <c r="AI8" s="187"/>
      <c r="AJ8" s="187"/>
      <c r="AK8" s="187"/>
      <c r="AL8" s="187"/>
      <c r="AM8" s="187"/>
      <c r="AN8" s="187"/>
      <c r="AO8" s="187"/>
      <c r="AP8" s="187"/>
      <c r="AQ8" s="187"/>
      <c r="AR8" s="187"/>
      <c r="AS8" s="187"/>
      <c r="AT8" s="187"/>
      <c r="AU8" s="187"/>
      <c r="AV8" s="187"/>
      <c r="AW8" s="412">
        <f t="shared" si="21"/>
        <v>0</v>
      </c>
      <c r="AX8" s="713">
        <f>'t1'!AR8</f>
        <v>0</v>
      </c>
      <c r="BQ8" s="940" t="s">
        <v>932</v>
      </c>
      <c r="CA8" s="940" t="s">
        <v>932</v>
      </c>
    </row>
    <row r="9" spans="1:79" ht="12.75" customHeight="1" x14ac:dyDescent="0.2">
      <c r="A9" s="133" t="str">
        <f>'t1'!A9</f>
        <v>DIRETTORE  GENERALE</v>
      </c>
      <c r="B9" s="199" t="str">
        <f>'t1'!B9</f>
        <v>0D0097</v>
      </c>
      <c r="C9" s="785">
        <f t="shared" ref="C9:L13" si="23">ROUND(AA9,0)</f>
        <v>0</v>
      </c>
      <c r="D9" s="785">
        <f t="shared" si="23"/>
        <v>0</v>
      </c>
      <c r="E9" s="785">
        <f t="shared" si="23"/>
        <v>0</v>
      </c>
      <c r="F9" s="786">
        <f t="shared" si="23"/>
        <v>0</v>
      </c>
      <c r="G9" s="786">
        <f t="shared" si="23"/>
        <v>0</v>
      </c>
      <c r="H9" s="786">
        <f t="shared" si="23"/>
        <v>0</v>
      </c>
      <c r="I9" s="786">
        <f t="shared" si="23"/>
        <v>0</v>
      </c>
      <c r="J9" s="786">
        <f t="shared" si="23"/>
        <v>0</v>
      </c>
      <c r="K9" s="786">
        <f t="shared" si="23"/>
        <v>0</v>
      </c>
      <c r="L9" s="786">
        <f t="shared" si="23"/>
        <v>0</v>
      </c>
      <c r="M9" s="786">
        <f t="shared" si="8"/>
        <v>0</v>
      </c>
      <c r="N9" s="786">
        <f t="shared" si="9"/>
        <v>0</v>
      </c>
      <c r="O9" s="786">
        <f t="shared" si="10"/>
        <v>0</v>
      </c>
      <c r="P9" s="786">
        <f t="shared" si="11"/>
        <v>0</v>
      </c>
      <c r="Q9" s="786">
        <f t="shared" si="12"/>
        <v>0</v>
      </c>
      <c r="R9" s="786">
        <f t="shared" si="13"/>
        <v>0</v>
      </c>
      <c r="S9" s="786">
        <f t="shared" si="14"/>
        <v>0</v>
      </c>
      <c r="T9" s="786">
        <f t="shared" si="15"/>
        <v>0</v>
      </c>
      <c r="U9" s="786">
        <f t="shared" si="16"/>
        <v>0</v>
      </c>
      <c r="V9" s="786">
        <f t="shared" si="17"/>
        <v>0</v>
      </c>
      <c r="W9" s="786">
        <f t="shared" si="18"/>
        <v>0</v>
      </c>
      <c r="X9" s="786">
        <f t="shared" si="19"/>
        <v>0</v>
      </c>
      <c r="Y9" s="412">
        <f t="shared" si="20"/>
        <v>0</v>
      </c>
      <c r="Z9" s="713">
        <f>'t1'!M9</f>
        <v>0</v>
      </c>
      <c r="AA9" s="186"/>
      <c r="AB9" s="186"/>
      <c r="AC9" s="186"/>
      <c r="AD9" s="187"/>
      <c r="AE9" s="187"/>
      <c r="AF9" s="187"/>
      <c r="AG9" s="187"/>
      <c r="AH9" s="187"/>
      <c r="AI9" s="187"/>
      <c r="AJ9" s="187"/>
      <c r="AK9" s="187"/>
      <c r="AL9" s="187"/>
      <c r="AM9" s="187"/>
      <c r="AN9" s="187"/>
      <c r="AO9" s="187"/>
      <c r="AP9" s="187"/>
      <c r="AQ9" s="187"/>
      <c r="AR9" s="187"/>
      <c r="AS9" s="187"/>
      <c r="AT9" s="187"/>
      <c r="AU9" s="187"/>
      <c r="AV9" s="187"/>
      <c r="AW9" s="412">
        <f t="shared" si="21"/>
        <v>0</v>
      </c>
      <c r="AX9" s="713">
        <f>'t1'!AR12</f>
        <v>0</v>
      </c>
      <c r="BQ9" s="940" t="s">
        <v>1174</v>
      </c>
      <c r="CA9" s="940" t="s">
        <v>1174</v>
      </c>
    </row>
    <row r="10" spans="1:79" ht="12.75" customHeight="1" x14ac:dyDescent="0.2">
      <c r="A10" s="133" t="str">
        <f>'t1'!A10</f>
        <v>ALTE SPECIALIZZ. FUORI D.O.</v>
      </c>
      <c r="B10" s="199" t="str">
        <f>'t1'!B10</f>
        <v>0D0095</v>
      </c>
      <c r="C10" s="785">
        <f t="shared" si="23"/>
        <v>0</v>
      </c>
      <c r="D10" s="785">
        <f t="shared" si="23"/>
        <v>0</v>
      </c>
      <c r="E10" s="785">
        <f t="shared" si="23"/>
        <v>0</v>
      </c>
      <c r="F10" s="786">
        <f t="shared" si="23"/>
        <v>0</v>
      </c>
      <c r="G10" s="786">
        <f t="shared" si="23"/>
        <v>0</v>
      </c>
      <c r="H10" s="786">
        <f t="shared" si="23"/>
        <v>0</v>
      </c>
      <c r="I10" s="786">
        <f t="shared" si="23"/>
        <v>0</v>
      </c>
      <c r="J10" s="786">
        <f t="shared" si="23"/>
        <v>0</v>
      </c>
      <c r="K10" s="786">
        <f t="shared" si="23"/>
        <v>0</v>
      </c>
      <c r="L10" s="786">
        <f t="shared" si="23"/>
        <v>0</v>
      </c>
      <c r="M10" s="786">
        <f t="shared" si="8"/>
        <v>0</v>
      </c>
      <c r="N10" s="786">
        <f t="shared" si="9"/>
        <v>0</v>
      </c>
      <c r="O10" s="786">
        <f t="shared" si="10"/>
        <v>0</v>
      </c>
      <c r="P10" s="786">
        <f t="shared" si="11"/>
        <v>0</v>
      </c>
      <c r="Q10" s="786">
        <f t="shared" si="12"/>
        <v>0</v>
      </c>
      <c r="R10" s="786">
        <f t="shared" si="13"/>
        <v>0</v>
      </c>
      <c r="S10" s="786">
        <f t="shared" si="14"/>
        <v>0</v>
      </c>
      <c r="T10" s="786">
        <f t="shared" si="15"/>
        <v>0</v>
      </c>
      <c r="U10" s="786">
        <f t="shared" si="16"/>
        <v>0</v>
      </c>
      <c r="V10" s="786">
        <f t="shared" si="17"/>
        <v>0</v>
      </c>
      <c r="W10" s="786">
        <f t="shared" si="18"/>
        <v>0</v>
      </c>
      <c r="X10" s="786">
        <f t="shared" si="19"/>
        <v>0</v>
      </c>
      <c r="Y10" s="412">
        <f t="shared" si="20"/>
        <v>0</v>
      </c>
      <c r="Z10" s="713">
        <f>'t1'!M10</f>
        <v>0</v>
      </c>
      <c r="AA10" s="186"/>
      <c r="AB10" s="186"/>
      <c r="AC10" s="186"/>
      <c r="AD10" s="187"/>
      <c r="AE10" s="187"/>
      <c r="AF10" s="187"/>
      <c r="AG10" s="187"/>
      <c r="AH10" s="187"/>
      <c r="AI10" s="187"/>
      <c r="AJ10" s="187"/>
      <c r="AK10" s="187"/>
      <c r="AL10" s="187"/>
      <c r="AM10" s="187"/>
      <c r="AN10" s="187"/>
      <c r="AO10" s="187"/>
      <c r="AP10" s="187"/>
      <c r="AQ10" s="187"/>
      <c r="AR10" s="187"/>
      <c r="AS10" s="187"/>
      <c r="AT10" s="187"/>
      <c r="AU10" s="187"/>
      <c r="AV10" s="187"/>
      <c r="AW10" s="412">
        <f t="shared" si="21"/>
        <v>0</v>
      </c>
      <c r="AX10" s="713">
        <f>'t1'!AR13</f>
        <v>0</v>
      </c>
      <c r="BQ10" s="940" t="s">
        <v>1174</v>
      </c>
      <c r="CA10" s="940" t="s">
        <v>1174</v>
      </c>
    </row>
    <row r="11" spans="1:79" ht="12.75" customHeight="1" x14ac:dyDescent="0.2">
      <c r="A11" s="133" t="str">
        <f>'t1'!A11</f>
        <v>DIRIGENTE A TEMPO DETERMINATO FUORI D.O.</v>
      </c>
      <c r="B11" s="199" t="str">
        <f>'t1'!B11</f>
        <v>0D0098</v>
      </c>
      <c r="C11" s="785">
        <f t="shared" si="23"/>
        <v>0</v>
      </c>
      <c r="D11" s="785">
        <f t="shared" si="23"/>
        <v>0</v>
      </c>
      <c r="E11" s="785">
        <f t="shared" si="23"/>
        <v>0</v>
      </c>
      <c r="F11" s="786">
        <f t="shared" si="23"/>
        <v>0</v>
      </c>
      <c r="G11" s="786">
        <f t="shared" si="23"/>
        <v>0</v>
      </c>
      <c r="H11" s="786">
        <f t="shared" si="23"/>
        <v>0</v>
      </c>
      <c r="I11" s="786">
        <f t="shared" si="23"/>
        <v>0</v>
      </c>
      <c r="J11" s="786">
        <f t="shared" si="23"/>
        <v>0</v>
      </c>
      <c r="K11" s="786">
        <f t="shared" si="23"/>
        <v>0</v>
      </c>
      <c r="L11" s="786">
        <f t="shared" si="23"/>
        <v>0</v>
      </c>
      <c r="M11" s="786">
        <f t="shared" si="8"/>
        <v>0</v>
      </c>
      <c r="N11" s="786">
        <f t="shared" si="9"/>
        <v>0</v>
      </c>
      <c r="O11" s="786">
        <f t="shared" si="10"/>
        <v>0</v>
      </c>
      <c r="P11" s="786">
        <f t="shared" si="11"/>
        <v>0</v>
      </c>
      <c r="Q11" s="786">
        <f t="shared" si="12"/>
        <v>0</v>
      </c>
      <c r="R11" s="786">
        <f t="shared" si="13"/>
        <v>0</v>
      </c>
      <c r="S11" s="786">
        <f t="shared" si="14"/>
        <v>0</v>
      </c>
      <c r="T11" s="786">
        <f t="shared" si="15"/>
        <v>0</v>
      </c>
      <c r="U11" s="786">
        <f t="shared" si="16"/>
        <v>0</v>
      </c>
      <c r="V11" s="786">
        <f t="shared" si="17"/>
        <v>0</v>
      </c>
      <c r="W11" s="786">
        <f t="shared" si="18"/>
        <v>0</v>
      </c>
      <c r="X11" s="786">
        <f t="shared" si="19"/>
        <v>0</v>
      </c>
      <c r="Y11" s="412">
        <f t="shared" si="20"/>
        <v>0</v>
      </c>
      <c r="Z11" s="713">
        <f>'t1'!M11</f>
        <v>0</v>
      </c>
      <c r="AA11" s="186"/>
      <c r="AB11" s="186"/>
      <c r="AC11" s="186"/>
      <c r="AD11" s="187"/>
      <c r="AE11" s="187"/>
      <c r="AF11" s="187"/>
      <c r="AG11" s="187"/>
      <c r="AH11" s="187"/>
      <c r="AI11" s="187"/>
      <c r="AJ11" s="187"/>
      <c r="AK11" s="187"/>
      <c r="AL11" s="187"/>
      <c r="AM11" s="187"/>
      <c r="AN11" s="187"/>
      <c r="AO11" s="187"/>
      <c r="AP11" s="187"/>
      <c r="AQ11" s="187"/>
      <c r="AR11" s="187"/>
      <c r="AS11" s="187"/>
      <c r="AT11" s="187"/>
      <c r="AU11" s="187"/>
      <c r="AV11" s="187"/>
      <c r="AW11" s="412">
        <f t="shared" si="21"/>
        <v>0</v>
      </c>
      <c r="AX11" s="713">
        <f>'t1'!AR14</f>
        <v>0</v>
      </c>
      <c r="BQ11" s="940" t="s">
        <v>331</v>
      </c>
      <c r="CA11" s="940" t="s">
        <v>331</v>
      </c>
    </row>
    <row r="12" spans="1:79" ht="12.75" customHeight="1" x14ac:dyDescent="0.2">
      <c r="A12" s="133" t="str">
        <f>'t1'!A12</f>
        <v>SEGRETARIO GENERALE CCIAA</v>
      </c>
      <c r="B12" s="199" t="str">
        <f>'t1'!B12</f>
        <v>0D0104</v>
      </c>
      <c r="C12" s="785">
        <f t="shared" si="23"/>
        <v>0</v>
      </c>
      <c r="D12" s="785">
        <f t="shared" si="23"/>
        <v>0</v>
      </c>
      <c r="E12" s="785">
        <f t="shared" si="23"/>
        <v>0</v>
      </c>
      <c r="F12" s="786">
        <f t="shared" si="23"/>
        <v>0</v>
      </c>
      <c r="G12" s="786">
        <f t="shared" si="23"/>
        <v>0</v>
      </c>
      <c r="H12" s="786">
        <f t="shared" si="23"/>
        <v>0</v>
      </c>
      <c r="I12" s="786">
        <f t="shared" si="23"/>
        <v>0</v>
      </c>
      <c r="J12" s="786">
        <f t="shared" si="23"/>
        <v>0</v>
      </c>
      <c r="K12" s="786">
        <f t="shared" si="23"/>
        <v>0</v>
      </c>
      <c r="L12" s="786">
        <f t="shared" si="23"/>
        <v>0</v>
      </c>
      <c r="M12" s="786">
        <f t="shared" si="8"/>
        <v>0</v>
      </c>
      <c r="N12" s="786">
        <f t="shared" si="9"/>
        <v>0</v>
      </c>
      <c r="O12" s="786">
        <f t="shared" si="10"/>
        <v>0</v>
      </c>
      <c r="P12" s="786">
        <f t="shared" si="11"/>
        <v>0</v>
      </c>
      <c r="Q12" s="786">
        <f t="shared" si="12"/>
        <v>0</v>
      </c>
      <c r="R12" s="786">
        <f t="shared" si="13"/>
        <v>0</v>
      </c>
      <c r="S12" s="786">
        <f t="shared" si="14"/>
        <v>0</v>
      </c>
      <c r="T12" s="786">
        <f t="shared" si="15"/>
        <v>0</v>
      </c>
      <c r="U12" s="786">
        <f t="shared" si="16"/>
        <v>0</v>
      </c>
      <c r="V12" s="786">
        <f t="shared" si="17"/>
        <v>0</v>
      </c>
      <c r="W12" s="786">
        <f t="shared" si="18"/>
        <v>0</v>
      </c>
      <c r="X12" s="786">
        <f t="shared" si="19"/>
        <v>0</v>
      </c>
      <c r="Y12" s="412">
        <f t="shared" si="20"/>
        <v>0</v>
      </c>
      <c r="Z12" s="713">
        <f>'t1'!M12</f>
        <v>0</v>
      </c>
      <c r="AA12" s="186"/>
      <c r="AB12" s="186"/>
      <c r="AC12" s="186"/>
      <c r="AD12" s="187"/>
      <c r="AE12" s="187"/>
      <c r="AF12" s="187"/>
      <c r="AG12" s="187"/>
      <c r="AH12" s="187"/>
      <c r="AI12" s="187"/>
      <c r="AJ12" s="187"/>
      <c r="AK12" s="187"/>
      <c r="AL12" s="187"/>
      <c r="AM12" s="187"/>
      <c r="AN12" s="187"/>
      <c r="AO12" s="187"/>
      <c r="AP12" s="187"/>
      <c r="AQ12" s="187"/>
      <c r="AR12" s="187"/>
      <c r="AS12" s="187"/>
      <c r="AT12" s="187"/>
      <c r="AU12" s="187"/>
      <c r="AV12" s="187"/>
      <c r="AW12" s="412">
        <f t="shared" si="21"/>
        <v>0</v>
      </c>
      <c r="AX12" s="713">
        <f>'t1'!AR9</f>
        <v>0</v>
      </c>
      <c r="BQ12" s="940" t="s">
        <v>331</v>
      </c>
      <c r="CA12" s="940" t="s">
        <v>331</v>
      </c>
    </row>
    <row r="13" spans="1:79" ht="12.75" customHeight="1" x14ac:dyDescent="0.2">
      <c r="A13" s="133" t="str">
        <f>'t1'!A13</f>
        <v>DIRIGENTE A TEMPO INDETERMINATO</v>
      </c>
      <c r="B13" s="199" t="str">
        <f>'t1'!B13</f>
        <v>0D0164</v>
      </c>
      <c r="C13" s="785">
        <f t="shared" si="23"/>
        <v>0</v>
      </c>
      <c r="D13" s="785">
        <f t="shared" si="23"/>
        <v>0</v>
      </c>
      <c r="E13" s="785">
        <f t="shared" si="23"/>
        <v>0</v>
      </c>
      <c r="F13" s="786">
        <f t="shared" si="23"/>
        <v>0</v>
      </c>
      <c r="G13" s="786">
        <f t="shared" si="23"/>
        <v>0</v>
      </c>
      <c r="H13" s="786">
        <f t="shared" si="23"/>
        <v>0</v>
      </c>
      <c r="I13" s="786">
        <f t="shared" si="23"/>
        <v>0</v>
      </c>
      <c r="J13" s="786">
        <f t="shared" si="23"/>
        <v>0</v>
      </c>
      <c r="K13" s="786">
        <f t="shared" si="23"/>
        <v>0</v>
      </c>
      <c r="L13" s="786">
        <f t="shared" si="23"/>
        <v>0</v>
      </c>
      <c r="M13" s="786">
        <f t="shared" si="8"/>
        <v>0</v>
      </c>
      <c r="N13" s="786">
        <f t="shared" si="9"/>
        <v>0</v>
      </c>
      <c r="O13" s="786">
        <f t="shared" si="10"/>
        <v>0</v>
      </c>
      <c r="P13" s="786">
        <f t="shared" si="11"/>
        <v>0</v>
      </c>
      <c r="Q13" s="786">
        <f t="shared" si="12"/>
        <v>0</v>
      </c>
      <c r="R13" s="786">
        <f t="shared" si="13"/>
        <v>0</v>
      </c>
      <c r="S13" s="786">
        <f t="shared" si="14"/>
        <v>0</v>
      </c>
      <c r="T13" s="786">
        <f t="shared" si="15"/>
        <v>0</v>
      </c>
      <c r="U13" s="786">
        <f t="shared" si="16"/>
        <v>0</v>
      </c>
      <c r="V13" s="786">
        <f t="shared" si="17"/>
        <v>0</v>
      </c>
      <c r="W13" s="786">
        <f t="shared" si="18"/>
        <v>0</v>
      </c>
      <c r="X13" s="786">
        <f t="shared" si="19"/>
        <v>0</v>
      </c>
      <c r="Y13" s="412">
        <f t="shared" si="20"/>
        <v>0</v>
      </c>
      <c r="Z13" s="713">
        <f>'t1'!M13</f>
        <v>0</v>
      </c>
      <c r="AA13" s="186"/>
      <c r="AB13" s="186"/>
      <c r="AC13" s="186"/>
      <c r="AD13" s="187"/>
      <c r="AE13" s="187"/>
      <c r="AF13" s="187"/>
      <c r="AG13" s="187"/>
      <c r="AH13" s="187"/>
      <c r="AI13" s="187"/>
      <c r="AJ13" s="187"/>
      <c r="AK13" s="187"/>
      <c r="AL13" s="187"/>
      <c r="AM13" s="187"/>
      <c r="AN13" s="187"/>
      <c r="AO13" s="187"/>
      <c r="AP13" s="187"/>
      <c r="AQ13" s="187"/>
      <c r="AR13" s="187"/>
      <c r="AS13" s="187"/>
      <c r="AT13" s="187"/>
      <c r="AU13" s="187"/>
      <c r="AV13" s="187"/>
      <c r="AW13" s="412">
        <f t="shared" si="21"/>
        <v>0</v>
      </c>
      <c r="AX13" s="713">
        <f>'t1'!AR10</f>
        <v>0</v>
      </c>
      <c r="BQ13" s="940" t="s">
        <v>331</v>
      </c>
      <c r="CA13" s="940" t="s">
        <v>331</v>
      </c>
    </row>
    <row r="14" spans="1:79" ht="12.75" customHeight="1" x14ac:dyDescent="0.2">
      <c r="A14" s="133" t="str">
        <f>'t1'!A14</f>
        <v>DIRIGENTE A TEMPO DETERMINATO IN D.O.</v>
      </c>
      <c r="B14" s="199" t="str">
        <f>'t1'!B14</f>
        <v>0D0165</v>
      </c>
      <c r="C14" s="785">
        <f t="shared" si="22"/>
        <v>0</v>
      </c>
      <c r="D14" s="785">
        <f t="shared" si="0"/>
        <v>0</v>
      </c>
      <c r="E14" s="785">
        <f t="shared" si="1"/>
        <v>0</v>
      </c>
      <c r="F14" s="786">
        <f t="shared" si="2"/>
        <v>0</v>
      </c>
      <c r="G14" s="786">
        <f t="shared" si="3"/>
        <v>0</v>
      </c>
      <c r="H14" s="786">
        <f t="shared" si="4"/>
        <v>0</v>
      </c>
      <c r="I14" s="786">
        <f t="shared" si="4"/>
        <v>0</v>
      </c>
      <c r="J14" s="786">
        <f t="shared" si="5"/>
        <v>0</v>
      </c>
      <c r="K14" s="786">
        <f t="shared" si="6"/>
        <v>0</v>
      </c>
      <c r="L14" s="786">
        <f t="shared" si="7"/>
        <v>0</v>
      </c>
      <c r="M14" s="786">
        <f t="shared" si="8"/>
        <v>0</v>
      </c>
      <c r="N14" s="786">
        <f t="shared" si="9"/>
        <v>0</v>
      </c>
      <c r="O14" s="786">
        <f t="shared" si="10"/>
        <v>0</v>
      </c>
      <c r="P14" s="786">
        <f t="shared" si="11"/>
        <v>0</v>
      </c>
      <c r="Q14" s="786">
        <f t="shared" si="12"/>
        <v>0</v>
      </c>
      <c r="R14" s="786">
        <f t="shared" si="13"/>
        <v>0</v>
      </c>
      <c r="S14" s="786">
        <f t="shared" si="14"/>
        <v>0</v>
      </c>
      <c r="T14" s="786">
        <f t="shared" si="15"/>
        <v>0</v>
      </c>
      <c r="U14" s="786">
        <f t="shared" si="16"/>
        <v>0</v>
      </c>
      <c r="V14" s="786">
        <f t="shared" si="17"/>
        <v>0</v>
      </c>
      <c r="W14" s="786">
        <f t="shared" si="18"/>
        <v>0</v>
      </c>
      <c r="X14" s="786">
        <f t="shared" si="19"/>
        <v>0</v>
      </c>
      <c r="Y14" s="412">
        <f t="shared" si="20"/>
        <v>0</v>
      </c>
      <c r="Z14" s="713">
        <f>'t1'!M14</f>
        <v>0</v>
      </c>
      <c r="AA14" s="186"/>
      <c r="AB14" s="186"/>
      <c r="AC14" s="186"/>
      <c r="AD14" s="187"/>
      <c r="AE14" s="187"/>
      <c r="AF14" s="187"/>
      <c r="AG14" s="187"/>
      <c r="AH14" s="187"/>
      <c r="AI14" s="187"/>
      <c r="AJ14" s="187"/>
      <c r="AK14" s="187"/>
      <c r="AL14" s="187"/>
      <c r="AM14" s="187"/>
      <c r="AN14" s="187"/>
      <c r="AO14" s="187"/>
      <c r="AP14" s="187"/>
      <c r="AQ14" s="187"/>
      <c r="AR14" s="187"/>
      <c r="AS14" s="187"/>
      <c r="AT14" s="187"/>
      <c r="AU14" s="187"/>
      <c r="AV14" s="187"/>
      <c r="AW14" s="412">
        <f t="shared" si="21"/>
        <v>0</v>
      </c>
      <c r="AX14" s="713">
        <f>'t1'!AR11</f>
        <v>0</v>
      </c>
      <c r="BQ14" s="940" t="s">
        <v>331</v>
      </c>
      <c r="CA14" s="940" t="s">
        <v>331</v>
      </c>
    </row>
    <row r="15" spans="1:79" ht="12.75" customHeight="1" x14ac:dyDescent="0.2">
      <c r="A15" s="133" t="str">
        <f>'t1'!A15</f>
        <v xml:space="preserve">ALTE SPECIALIZZ. IN D.O. </v>
      </c>
      <c r="B15" s="199" t="str">
        <f>'t1'!B15</f>
        <v>0D0I95</v>
      </c>
      <c r="C15" s="785">
        <f t="shared" si="22"/>
        <v>0</v>
      </c>
      <c r="D15" s="785">
        <f t="shared" si="0"/>
        <v>0</v>
      </c>
      <c r="E15" s="785">
        <f t="shared" si="1"/>
        <v>0</v>
      </c>
      <c r="F15" s="786">
        <f t="shared" si="2"/>
        <v>0</v>
      </c>
      <c r="G15" s="786">
        <f t="shared" si="3"/>
        <v>0</v>
      </c>
      <c r="H15" s="786">
        <f t="shared" si="4"/>
        <v>0</v>
      </c>
      <c r="I15" s="786">
        <f t="shared" si="4"/>
        <v>0</v>
      </c>
      <c r="J15" s="786">
        <f t="shared" si="5"/>
        <v>0</v>
      </c>
      <c r="K15" s="786">
        <f t="shared" si="6"/>
        <v>0</v>
      </c>
      <c r="L15" s="786">
        <f t="shared" si="7"/>
        <v>0</v>
      </c>
      <c r="M15" s="786">
        <f t="shared" si="8"/>
        <v>0</v>
      </c>
      <c r="N15" s="786">
        <f t="shared" si="9"/>
        <v>0</v>
      </c>
      <c r="O15" s="786">
        <f t="shared" si="10"/>
        <v>0</v>
      </c>
      <c r="P15" s="786">
        <f t="shared" si="11"/>
        <v>0</v>
      </c>
      <c r="Q15" s="786">
        <f t="shared" si="12"/>
        <v>0</v>
      </c>
      <c r="R15" s="786">
        <f t="shared" si="13"/>
        <v>0</v>
      </c>
      <c r="S15" s="786">
        <f t="shared" si="14"/>
        <v>0</v>
      </c>
      <c r="T15" s="786">
        <f t="shared" si="15"/>
        <v>0</v>
      </c>
      <c r="U15" s="786">
        <f t="shared" si="16"/>
        <v>0</v>
      </c>
      <c r="V15" s="786">
        <f t="shared" si="17"/>
        <v>0</v>
      </c>
      <c r="W15" s="786">
        <f t="shared" si="18"/>
        <v>0</v>
      </c>
      <c r="X15" s="786">
        <f t="shared" si="19"/>
        <v>0</v>
      </c>
      <c r="Y15" s="412">
        <f t="shared" si="20"/>
        <v>0</v>
      </c>
      <c r="Z15" s="713">
        <f>'t1'!M15</f>
        <v>0</v>
      </c>
      <c r="AA15" s="186"/>
      <c r="AB15" s="186"/>
      <c r="AC15" s="186"/>
      <c r="AD15" s="187"/>
      <c r="AE15" s="187"/>
      <c r="AF15" s="187"/>
      <c r="AG15" s="187"/>
      <c r="AH15" s="187"/>
      <c r="AI15" s="187"/>
      <c r="AJ15" s="187"/>
      <c r="AK15" s="187"/>
      <c r="AL15" s="187"/>
      <c r="AM15" s="187"/>
      <c r="AN15" s="187"/>
      <c r="AO15" s="187"/>
      <c r="AP15" s="187"/>
      <c r="AQ15" s="187"/>
      <c r="AR15" s="187"/>
      <c r="AS15" s="187"/>
      <c r="AT15" s="187"/>
      <c r="AU15" s="187"/>
      <c r="AV15" s="187"/>
      <c r="AW15" s="412">
        <f t="shared" si="21"/>
        <v>0</v>
      </c>
      <c r="AX15" s="713">
        <f>'t1'!AR15</f>
        <v>0</v>
      </c>
      <c r="BQ15" s="940" t="s">
        <v>1174</v>
      </c>
      <c r="CA15" s="940" t="s">
        <v>1174</v>
      </c>
    </row>
    <row r="16" spans="1:79" ht="12.75" customHeight="1" x14ac:dyDescent="0.2">
      <c r="A16" s="133" t="str">
        <f>'t1'!A16</f>
        <v>RESPONSABILE DEI SERVIZI O DEGLI UFFICI IN D.O</v>
      </c>
      <c r="B16" s="199" t="str">
        <f>'t1'!B16</f>
        <v>0D0I96</v>
      </c>
      <c r="C16" s="785">
        <f t="shared" ref="C16:I16" si="24">ROUND(AA16,0)</f>
        <v>0</v>
      </c>
      <c r="D16" s="785">
        <f t="shared" si="24"/>
        <v>0</v>
      </c>
      <c r="E16" s="785">
        <f t="shared" si="24"/>
        <v>0</v>
      </c>
      <c r="F16" s="786">
        <f t="shared" si="24"/>
        <v>0</v>
      </c>
      <c r="G16" s="786">
        <f t="shared" si="24"/>
        <v>0</v>
      </c>
      <c r="H16" s="786">
        <f t="shared" si="24"/>
        <v>0</v>
      </c>
      <c r="I16" s="786">
        <f t="shared" si="24"/>
        <v>0</v>
      </c>
      <c r="J16" s="786">
        <f t="shared" si="5"/>
        <v>0</v>
      </c>
      <c r="K16" s="786">
        <f>ROUND(AI16,0)</f>
        <v>0</v>
      </c>
      <c r="L16" s="786">
        <f t="shared" ref="L16:T16" si="25">ROUND(AJ16,0)</f>
        <v>0</v>
      </c>
      <c r="M16" s="786">
        <f t="shared" si="25"/>
        <v>0</v>
      </c>
      <c r="N16" s="786">
        <f t="shared" si="25"/>
        <v>0</v>
      </c>
      <c r="O16" s="786">
        <f t="shared" si="25"/>
        <v>0</v>
      </c>
      <c r="P16" s="786">
        <f t="shared" si="25"/>
        <v>0</v>
      </c>
      <c r="Q16" s="786">
        <f t="shared" si="25"/>
        <v>0</v>
      </c>
      <c r="R16" s="786">
        <f t="shared" si="25"/>
        <v>0</v>
      </c>
      <c r="S16" s="786">
        <f t="shared" si="25"/>
        <v>0</v>
      </c>
      <c r="T16" s="786">
        <f t="shared" si="25"/>
        <v>0</v>
      </c>
      <c r="U16" s="786">
        <f>ROUND(AS16,0)</f>
        <v>0</v>
      </c>
      <c r="V16" s="786">
        <f>ROUND(AT16,0)</f>
        <v>0</v>
      </c>
      <c r="W16" s="786">
        <f>ROUND(AU16,0)</f>
        <v>0</v>
      </c>
      <c r="X16" s="786">
        <f>ROUND(AV16,0)</f>
        <v>0</v>
      </c>
      <c r="Y16" s="412">
        <f t="shared" si="20"/>
        <v>0</v>
      </c>
      <c r="Z16" s="713">
        <f>'t1'!M16</f>
        <v>0</v>
      </c>
      <c r="AA16" s="186"/>
      <c r="AB16" s="186"/>
      <c r="AC16" s="186"/>
      <c r="AD16" s="187"/>
      <c r="AE16" s="187"/>
      <c r="AF16" s="187"/>
      <c r="AG16" s="187"/>
      <c r="AH16" s="187"/>
      <c r="AI16" s="187"/>
      <c r="AJ16" s="187"/>
      <c r="AK16" s="187"/>
      <c r="AL16" s="187"/>
      <c r="AM16" s="187"/>
      <c r="AN16" s="187"/>
      <c r="AO16" s="187"/>
      <c r="AP16" s="187"/>
      <c r="AQ16" s="187"/>
      <c r="AR16" s="187"/>
      <c r="AS16" s="187"/>
      <c r="AT16" s="187"/>
      <c r="AU16" s="187"/>
      <c r="AV16" s="187"/>
      <c r="AW16" s="412">
        <f t="shared" si="21"/>
        <v>0</v>
      </c>
      <c r="AX16" s="713">
        <f>'t1'!AR16</f>
        <v>0</v>
      </c>
      <c r="BQ16" s="940" t="s">
        <v>294</v>
      </c>
      <c r="CA16" s="940" t="s">
        <v>294</v>
      </c>
    </row>
    <row r="17" spans="1:79" ht="12.75" customHeight="1" x14ac:dyDescent="0.2">
      <c r="A17" s="133" t="str">
        <f>'t1'!A17</f>
        <v>FUNZIONARI ED ELEVATA QUALIFICAZIONE</v>
      </c>
      <c r="B17" s="199" t="str">
        <f>'t1'!B17</f>
        <v>0FZEQF</v>
      </c>
      <c r="C17" s="785">
        <f t="shared" si="22"/>
        <v>0</v>
      </c>
      <c r="D17" s="785">
        <f t="shared" si="0"/>
        <v>0</v>
      </c>
      <c r="E17" s="785">
        <f t="shared" si="1"/>
        <v>0</v>
      </c>
      <c r="F17" s="786">
        <f t="shared" si="2"/>
        <v>0</v>
      </c>
      <c r="G17" s="786">
        <f t="shared" si="3"/>
        <v>0</v>
      </c>
      <c r="H17" s="786">
        <f t="shared" si="4"/>
        <v>0</v>
      </c>
      <c r="I17" s="786">
        <f t="shared" si="4"/>
        <v>0</v>
      </c>
      <c r="J17" s="786">
        <f t="shared" si="5"/>
        <v>0</v>
      </c>
      <c r="K17" s="786">
        <f t="shared" si="6"/>
        <v>0</v>
      </c>
      <c r="L17" s="786">
        <f t="shared" si="7"/>
        <v>0</v>
      </c>
      <c r="M17" s="786">
        <f t="shared" si="8"/>
        <v>0</v>
      </c>
      <c r="N17" s="786">
        <f t="shared" si="9"/>
        <v>0</v>
      </c>
      <c r="O17" s="786">
        <f t="shared" si="10"/>
        <v>0</v>
      </c>
      <c r="P17" s="786">
        <f t="shared" si="11"/>
        <v>0</v>
      </c>
      <c r="Q17" s="786">
        <f t="shared" si="12"/>
        <v>0</v>
      </c>
      <c r="R17" s="786">
        <f t="shared" si="13"/>
        <v>0</v>
      </c>
      <c r="S17" s="786">
        <f t="shared" si="14"/>
        <v>0</v>
      </c>
      <c r="T17" s="786">
        <f t="shared" si="15"/>
        <v>0</v>
      </c>
      <c r="U17" s="786">
        <f t="shared" si="16"/>
        <v>0</v>
      </c>
      <c r="V17" s="786">
        <f t="shared" si="17"/>
        <v>0</v>
      </c>
      <c r="W17" s="786">
        <f t="shared" si="18"/>
        <v>0</v>
      </c>
      <c r="X17" s="786">
        <f t="shared" si="19"/>
        <v>0</v>
      </c>
      <c r="Y17" s="412">
        <f t="shared" si="20"/>
        <v>0</v>
      </c>
      <c r="Z17" s="713">
        <f>'t1'!M17</f>
        <v>0</v>
      </c>
      <c r="AA17" s="186"/>
      <c r="AB17" s="186"/>
      <c r="AC17" s="186"/>
      <c r="AD17" s="187"/>
      <c r="AE17" s="187"/>
      <c r="AF17" s="187"/>
      <c r="AG17" s="187"/>
      <c r="AH17" s="187"/>
      <c r="AI17" s="187"/>
      <c r="AJ17" s="187"/>
      <c r="AK17" s="187"/>
      <c r="AL17" s="187"/>
      <c r="AM17" s="187"/>
      <c r="AN17" s="187"/>
      <c r="AO17" s="187"/>
      <c r="AP17" s="187"/>
      <c r="AQ17" s="187"/>
      <c r="AR17" s="187"/>
      <c r="AS17" s="187"/>
      <c r="AT17" s="187"/>
      <c r="AU17" s="187"/>
      <c r="AV17" s="187"/>
      <c r="AW17" s="412">
        <f t="shared" si="21"/>
        <v>0</v>
      </c>
      <c r="AX17" s="713">
        <f>'t1'!AR17</f>
        <v>0</v>
      </c>
      <c r="BQ17" s="940" t="s">
        <v>294</v>
      </c>
      <c r="CA17" s="940" t="s">
        <v>294</v>
      </c>
    </row>
    <row r="18" spans="1:79" ht="12.75" customHeight="1" x14ac:dyDescent="0.2">
      <c r="A18" s="133" t="str">
        <f>'t1'!A18</f>
        <v>ISTRUTTORI</v>
      </c>
      <c r="B18" s="199" t="str">
        <f>'t1'!B18</f>
        <v>0IR000</v>
      </c>
      <c r="C18" s="785">
        <f t="shared" si="22"/>
        <v>0</v>
      </c>
      <c r="D18" s="785">
        <f t="shared" si="0"/>
        <v>0</v>
      </c>
      <c r="E18" s="785">
        <f t="shared" si="1"/>
        <v>0</v>
      </c>
      <c r="F18" s="786">
        <f t="shared" si="2"/>
        <v>0</v>
      </c>
      <c r="G18" s="786">
        <f t="shared" si="3"/>
        <v>0</v>
      </c>
      <c r="H18" s="786">
        <f t="shared" si="4"/>
        <v>0</v>
      </c>
      <c r="I18" s="786">
        <f t="shared" si="4"/>
        <v>0</v>
      </c>
      <c r="J18" s="786">
        <f t="shared" si="5"/>
        <v>0</v>
      </c>
      <c r="K18" s="786">
        <f t="shared" si="6"/>
        <v>0</v>
      </c>
      <c r="L18" s="786">
        <f t="shared" si="7"/>
        <v>0</v>
      </c>
      <c r="M18" s="786">
        <f t="shared" si="8"/>
        <v>0</v>
      </c>
      <c r="N18" s="786">
        <f t="shared" si="9"/>
        <v>0</v>
      </c>
      <c r="O18" s="786">
        <f t="shared" si="10"/>
        <v>0</v>
      </c>
      <c r="P18" s="786">
        <f t="shared" si="11"/>
        <v>0</v>
      </c>
      <c r="Q18" s="786">
        <f t="shared" si="12"/>
        <v>0</v>
      </c>
      <c r="R18" s="786">
        <f t="shared" si="13"/>
        <v>0</v>
      </c>
      <c r="S18" s="786">
        <f t="shared" si="14"/>
        <v>0</v>
      </c>
      <c r="T18" s="786">
        <f t="shared" si="15"/>
        <v>0</v>
      </c>
      <c r="U18" s="786">
        <f t="shared" si="16"/>
        <v>0</v>
      </c>
      <c r="V18" s="786">
        <f t="shared" si="17"/>
        <v>0</v>
      </c>
      <c r="W18" s="786">
        <f t="shared" si="18"/>
        <v>0</v>
      </c>
      <c r="X18" s="786">
        <f t="shared" si="19"/>
        <v>0</v>
      </c>
      <c r="Y18" s="412">
        <f t="shared" si="20"/>
        <v>0</v>
      </c>
      <c r="Z18" s="713">
        <f>'t1'!M18</f>
        <v>0</v>
      </c>
      <c r="AA18" s="186"/>
      <c r="AB18" s="186"/>
      <c r="AC18" s="186"/>
      <c r="AD18" s="187"/>
      <c r="AE18" s="187"/>
      <c r="AF18" s="187"/>
      <c r="AG18" s="187"/>
      <c r="AH18" s="187"/>
      <c r="AI18" s="187"/>
      <c r="AJ18" s="187"/>
      <c r="AK18" s="187"/>
      <c r="AL18" s="187"/>
      <c r="AM18" s="187"/>
      <c r="AN18" s="187"/>
      <c r="AO18" s="187"/>
      <c r="AP18" s="187"/>
      <c r="AQ18" s="187"/>
      <c r="AR18" s="187"/>
      <c r="AS18" s="187"/>
      <c r="AT18" s="187"/>
      <c r="AU18" s="187"/>
      <c r="AV18" s="187"/>
      <c r="AW18" s="412">
        <f t="shared" si="21"/>
        <v>0</v>
      </c>
      <c r="AX18" s="713">
        <f>'t1'!AR18</f>
        <v>0</v>
      </c>
      <c r="BQ18" s="940" t="s">
        <v>294</v>
      </c>
      <c r="CA18" s="940" t="s">
        <v>294</v>
      </c>
    </row>
    <row r="19" spans="1:79" ht="12.75" customHeight="1" x14ac:dyDescent="0.2">
      <c r="A19" s="133" t="str">
        <f>'t1'!A19</f>
        <v>OPERATORI ESPERTI</v>
      </c>
      <c r="B19" s="199" t="str">
        <f>'t1'!B19</f>
        <v>0OEESP</v>
      </c>
      <c r="C19" s="785">
        <f t="shared" si="22"/>
        <v>0</v>
      </c>
      <c r="D19" s="785">
        <f t="shared" si="0"/>
        <v>0</v>
      </c>
      <c r="E19" s="785">
        <f t="shared" si="1"/>
        <v>0</v>
      </c>
      <c r="F19" s="786">
        <f t="shared" si="2"/>
        <v>0</v>
      </c>
      <c r="G19" s="786">
        <f t="shared" si="3"/>
        <v>0</v>
      </c>
      <c r="H19" s="786">
        <f t="shared" si="4"/>
        <v>0</v>
      </c>
      <c r="I19" s="786">
        <f t="shared" si="4"/>
        <v>0</v>
      </c>
      <c r="J19" s="786">
        <f t="shared" si="5"/>
        <v>0</v>
      </c>
      <c r="K19" s="786">
        <f t="shared" si="6"/>
        <v>0</v>
      </c>
      <c r="L19" s="786">
        <f t="shared" si="7"/>
        <v>0</v>
      </c>
      <c r="M19" s="786">
        <f t="shared" si="8"/>
        <v>0</v>
      </c>
      <c r="N19" s="786">
        <f t="shared" si="9"/>
        <v>0</v>
      </c>
      <c r="O19" s="786">
        <f t="shared" si="10"/>
        <v>0</v>
      </c>
      <c r="P19" s="786">
        <f t="shared" si="11"/>
        <v>0</v>
      </c>
      <c r="Q19" s="786">
        <f t="shared" si="12"/>
        <v>0</v>
      </c>
      <c r="R19" s="786">
        <f t="shared" si="13"/>
        <v>0</v>
      </c>
      <c r="S19" s="786">
        <f t="shared" si="14"/>
        <v>0</v>
      </c>
      <c r="T19" s="786">
        <f t="shared" si="15"/>
        <v>0</v>
      </c>
      <c r="U19" s="786">
        <f t="shared" si="16"/>
        <v>0</v>
      </c>
      <c r="V19" s="786">
        <f t="shared" si="17"/>
        <v>0</v>
      </c>
      <c r="W19" s="786">
        <f t="shared" si="18"/>
        <v>0</v>
      </c>
      <c r="X19" s="786">
        <f t="shared" si="19"/>
        <v>0</v>
      </c>
      <c r="Y19" s="412">
        <f t="shared" si="20"/>
        <v>0</v>
      </c>
      <c r="Z19" s="713">
        <f>'t1'!M19</f>
        <v>0</v>
      </c>
      <c r="AA19" s="186"/>
      <c r="AB19" s="186"/>
      <c r="AC19" s="186"/>
      <c r="AD19" s="187"/>
      <c r="AE19" s="187"/>
      <c r="AF19" s="187"/>
      <c r="AG19" s="187"/>
      <c r="AH19" s="187"/>
      <c r="AI19" s="187"/>
      <c r="AJ19" s="187"/>
      <c r="AK19" s="187"/>
      <c r="AL19" s="187"/>
      <c r="AM19" s="187"/>
      <c r="AN19" s="187"/>
      <c r="AO19" s="187"/>
      <c r="AP19" s="187"/>
      <c r="AQ19" s="187"/>
      <c r="AR19" s="187"/>
      <c r="AS19" s="187"/>
      <c r="AT19" s="187"/>
      <c r="AU19" s="187"/>
      <c r="AV19" s="187"/>
      <c r="AW19" s="412">
        <f t="shared" si="21"/>
        <v>0</v>
      </c>
      <c r="AX19" s="713">
        <f>'t1'!AR19</f>
        <v>0</v>
      </c>
      <c r="BQ19" s="940" t="s">
        <v>294</v>
      </c>
      <c r="CA19" s="940" t="s">
        <v>294</v>
      </c>
    </row>
    <row r="20" spans="1:79" ht="12.75" customHeight="1" x14ac:dyDescent="0.2">
      <c r="A20" s="133" t="str">
        <f>'t1'!A20</f>
        <v>OPERATORI</v>
      </c>
      <c r="B20" s="199" t="str">
        <f>'t1'!B20</f>
        <v>0OP000</v>
      </c>
      <c r="C20" s="785">
        <f t="shared" si="22"/>
        <v>0</v>
      </c>
      <c r="D20" s="785">
        <f t="shared" si="0"/>
        <v>0</v>
      </c>
      <c r="E20" s="785">
        <f t="shared" si="1"/>
        <v>0</v>
      </c>
      <c r="F20" s="786">
        <f t="shared" si="2"/>
        <v>0</v>
      </c>
      <c r="G20" s="786">
        <f t="shared" si="3"/>
        <v>0</v>
      </c>
      <c r="H20" s="786">
        <f t="shared" si="4"/>
        <v>0</v>
      </c>
      <c r="I20" s="786">
        <f t="shared" si="4"/>
        <v>0</v>
      </c>
      <c r="J20" s="786">
        <f t="shared" si="5"/>
        <v>0</v>
      </c>
      <c r="K20" s="786">
        <f t="shared" si="6"/>
        <v>0</v>
      </c>
      <c r="L20" s="786">
        <f t="shared" si="7"/>
        <v>0</v>
      </c>
      <c r="M20" s="786">
        <f t="shared" si="8"/>
        <v>0</v>
      </c>
      <c r="N20" s="786">
        <f t="shared" si="9"/>
        <v>0</v>
      </c>
      <c r="O20" s="786">
        <f t="shared" si="10"/>
        <v>0</v>
      </c>
      <c r="P20" s="786">
        <f t="shared" si="11"/>
        <v>0</v>
      </c>
      <c r="Q20" s="786">
        <f t="shared" si="12"/>
        <v>0</v>
      </c>
      <c r="R20" s="786">
        <f t="shared" si="13"/>
        <v>0</v>
      </c>
      <c r="S20" s="786">
        <f t="shared" si="14"/>
        <v>0</v>
      </c>
      <c r="T20" s="786">
        <f t="shared" si="15"/>
        <v>0</v>
      </c>
      <c r="U20" s="786">
        <f t="shared" si="16"/>
        <v>0</v>
      </c>
      <c r="V20" s="786">
        <f t="shared" si="17"/>
        <v>0</v>
      </c>
      <c r="W20" s="786">
        <f t="shared" si="18"/>
        <v>0</v>
      </c>
      <c r="X20" s="786">
        <f t="shared" si="19"/>
        <v>0</v>
      </c>
      <c r="Y20" s="412">
        <f t="shared" si="20"/>
        <v>0</v>
      </c>
      <c r="Z20" s="713">
        <f>'t1'!M20</f>
        <v>0</v>
      </c>
      <c r="AA20" s="186"/>
      <c r="AB20" s="186"/>
      <c r="AC20" s="186"/>
      <c r="AD20" s="187"/>
      <c r="AE20" s="187"/>
      <c r="AF20" s="187"/>
      <c r="AG20" s="187"/>
      <c r="AH20" s="187"/>
      <c r="AI20" s="187"/>
      <c r="AJ20" s="187"/>
      <c r="AK20" s="187"/>
      <c r="AL20" s="187"/>
      <c r="AM20" s="187"/>
      <c r="AN20" s="187"/>
      <c r="AO20" s="187"/>
      <c r="AP20" s="187"/>
      <c r="AQ20" s="187"/>
      <c r="AR20" s="187"/>
      <c r="AS20" s="187"/>
      <c r="AT20" s="187"/>
      <c r="AU20" s="187"/>
      <c r="AV20" s="187"/>
      <c r="AW20" s="412">
        <f t="shared" si="21"/>
        <v>0</v>
      </c>
      <c r="AX20" s="713">
        <f>'t1'!AR20</f>
        <v>0</v>
      </c>
      <c r="BQ20" s="940" t="s">
        <v>294</v>
      </c>
      <c r="CA20" s="940" t="s">
        <v>294</v>
      </c>
    </row>
    <row r="21" spans="1:79" ht="12.75" customHeight="1" x14ac:dyDescent="0.2">
      <c r="A21" s="133" t="str">
        <f>'t1'!A21</f>
        <v>CONTRATTISTI</v>
      </c>
      <c r="B21" s="199" t="str">
        <f>'t1'!B21</f>
        <v>000061</v>
      </c>
      <c r="C21" s="785">
        <f t="shared" si="22"/>
        <v>0</v>
      </c>
      <c r="D21" s="785">
        <f t="shared" si="0"/>
        <v>0</v>
      </c>
      <c r="E21" s="785">
        <f t="shared" si="1"/>
        <v>0</v>
      </c>
      <c r="F21" s="786">
        <f t="shared" si="2"/>
        <v>0</v>
      </c>
      <c r="G21" s="786">
        <f t="shared" si="3"/>
        <v>0</v>
      </c>
      <c r="H21" s="786">
        <f t="shared" si="4"/>
        <v>0</v>
      </c>
      <c r="I21" s="786">
        <f t="shared" si="4"/>
        <v>0</v>
      </c>
      <c r="J21" s="786">
        <f t="shared" si="5"/>
        <v>0</v>
      </c>
      <c r="K21" s="786">
        <f t="shared" si="6"/>
        <v>0</v>
      </c>
      <c r="L21" s="786">
        <f t="shared" si="7"/>
        <v>0</v>
      </c>
      <c r="M21" s="786">
        <f t="shared" si="8"/>
        <v>0</v>
      </c>
      <c r="N21" s="786">
        <f t="shared" si="9"/>
        <v>0</v>
      </c>
      <c r="O21" s="786">
        <f t="shared" si="10"/>
        <v>0</v>
      </c>
      <c r="P21" s="786">
        <f t="shared" si="11"/>
        <v>0</v>
      </c>
      <c r="Q21" s="786">
        <f t="shared" si="12"/>
        <v>0</v>
      </c>
      <c r="R21" s="786">
        <f t="shared" si="13"/>
        <v>0</v>
      </c>
      <c r="S21" s="786">
        <f t="shared" si="14"/>
        <v>0</v>
      </c>
      <c r="T21" s="786">
        <f t="shared" si="15"/>
        <v>0</v>
      </c>
      <c r="U21" s="786">
        <f t="shared" si="16"/>
        <v>0</v>
      </c>
      <c r="V21" s="786">
        <f t="shared" si="17"/>
        <v>0</v>
      </c>
      <c r="W21" s="786">
        <f t="shared" si="18"/>
        <v>0</v>
      </c>
      <c r="X21" s="786">
        <f t="shared" si="19"/>
        <v>0</v>
      </c>
      <c r="Y21" s="412">
        <f t="shared" si="20"/>
        <v>0</v>
      </c>
      <c r="Z21" s="713">
        <f>'t1'!M21</f>
        <v>0</v>
      </c>
      <c r="AA21" s="186"/>
      <c r="AB21" s="186"/>
      <c r="AC21" s="186"/>
      <c r="AD21" s="187"/>
      <c r="AE21" s="187"/>
      <c r="AF21" s="187"/>
      <c r="AG21" s="187"/>
      <c r="AH21" s="187"/>
      <c r="AI21" s="187"/>
      <c r="AJ21" s="187"/>
      <c r="AK21" s="187"/>
      <c r="AL21" s="187"/>
      <c r="AM21" s="187"/>
      <c r="AN21" s="187"/>
      <c r="AO21" s="187"/>
      <c r="AP21" s="187"/>
      <c r="AQ21" s="187"/>
      <c r="AR21" s="187"/>
      <c r="AS21" s="187"/>
      <c r="AT21" s="187"/>
      <c r="AU21" s="187"/>
      <c r="AV21" s="187"/>
      <c r="AW21" s="412">
        <f t="shared" si="21"/>
        <v>0</v>
      </c>
      <c r="AX21" s="713">
        <f>'t1'!AR21</f>
        <v>0</v>
      </c>
      <c r="BQ21" s="940" t="s">
        <v>1174</v>
      </c>
      <c r="CA21" s="940" t="s">
        <v>1174</v>
      </c>
    </row>
    <row r="22" spans="1:79" ht="12.75" customHeight="1" thickBot="1" x14ac:dyDescent="0.25">
      <c r="A22" s="133" t="str">
        <f>'t1'!A22</f>
        <v>COLLABORATORE A T.D. ART. 90 TUEL</v>
      </c>
      <c r="B22" s="199" t="str">
        <f>'t1'!B22</f>
        <v>000096</v>
      </c>
      <c r="C22" s="785">
        <f t="shared" si="22"/>
        <v>0</v>
      </c>
      <c r="D22" s="785">
        <f t="shared" si="0"/>
        <v>0</v>
      </c>
      <c r="E22" s="785">
        <f t="shared" si="1"/>
        <v>0</v>
      </c>
      <c r="F22" s="786">
        <f t="shared" si="2"/>
        <v>0</v>
      </c>
      <c r="G22" s="786">
        <f t="shared" si="3"/>
        <v>0</v>
      </c>
      <c r="H22" s="786">
        <f t="shared" si="4"/>
        <v>0</v>
      </c>
      <c r="I22" s="786">
        <f t="shared" si="4"/>
        <v>0</v>
      </c>
      <c r="J22" s="786">
        <f t="shared" si="5"/>
        <v>0</v>
      </c>
      <c r="K22" s="786">
        <f t="shared" si="6"/>
        <v>0</v>
      </c>
      <c r="L22" s="786">
        <f t="shared" si="7"/>
        <v>0</v>
      </c>
      <c r="M22" s="786">
        <f t="shared" si="8"/>
        <v>0</v>
      </c>
      <c r="N22" s="786">
        <f t="shared" si="9"/>
        <v>0</v>
      </c>
      <c r="O22" s="786">
        <f t="shared" si="10"/>
        <v>0</v>
      </c>
      <c r="P22" s="786">
        <f t="shared" si="11"/>
        <v>0</v>
      </c>
      <c r="Q22" s="786">
        <f t="shared" si="12"/>
        <v>0</v>
      </c>
      <c r="R22" s="786">
        <f t="shared" si="13"/>
        <v>0</v>
      </c>
      <c r="S22" s="786">
        <f t="shared" si="14"/>
        <v>0</v>
      </c>
      <c r="T22" s="786">
        <f t="shared" si="15"/>
        <v>0</v>
      </c>
      <c r="U22" s="786">
        <f t="shared" si="16"/>
        <v>0</v>
      </c>
      <c r="V22" s="786">
        <f t="shared" si="17"/>
        <v>0</v>
      </c>
      <c r="W22" s="786">
        <f t="shared" si="18"/>
        <v>0</v>
      </c>
      <c r="X22" s="786">
        <f t="shared" si="19"/>
        <v>0</v>
      </c>
      <c r="Y22" s="412">
        <f t="shared" si="20"/>
        <v>0</v>
      </c>
      <c r="Z22" s="713">
        <f>'t1'!M22</f>
        <v>0</v>
      </c>
      <c r="AA22" s="186"/>
      <c r="AB22" s="186"/>
      <c r="AC22" s="186"/>
      <c r="AD22" s="187"/>
      <c r="AE22" s="187"/>
      <c r="AF22" s="187"/>
      <c r="AG22" s="187"/>
      <c r="AH22" s="187"/>
      <c r="AI22" s="187"/>
      <c r="AJ22" s="187"/>
      <c r="AK22" s="187"/>
      <c r="AL22" s="187"/>
      <c r="AM22" s="187"/>
      <c r="AN22" s="187"/>
      <c r="AO22" s="187"/>
      <c r="AP22" s="187"/>
      <c r="AQ22" s="187"/>
      <c r="AR22" s="187"/>
      <c r="AS22" s="187"/>
      <c r="AT22" s="187"/>
      <c r="AU22" s="187"/>
      <c r="AV22" s="187"/>
      <c r="AW22" s="412">
        <f t="shared" si="21"/>
        <v>0</v>
      </c>
      <c r="AX22" s="713">
        <f>'t1'!AR22</f>
        <v>0</v>
      </c>
      <c r="BQ22" s="940" t="s">
        <v>1174</v>
      </c>
      <c r="CA22" s="940" t="s">
        <v>1174</v>
      </c>
    </row>
    <row r="23" spans="1:79" ht="15" customHeight="1" thickTop="1" thickBot="1" x14ac:dyDescent="0.25">
      <c r="A23" s="133" t="str">
        <f>'t1'!A23</f>
        <v>TOTALE</v>
      </c>
      <c r="B23" s="110"/>
      <c r="C23" s="411">
        <f t="shared" ref="C23:Y23" si="26">SUM(C6:C22)</f>
        <v>0</v>
      </c>
      <c r="D23" s="411">
        <f t="shared" si="26"/>
        <v>0</v>
      </c>
      <c r="E23" s="411">
        <f t="shared" si="26"/>
        <v>0</v>
      </c>
      <c r="F23" s="411">
        <f t="shared" si="26"/>
        <v>0</v>
      </c>
      <c r="G23" s="411">
        <f t="shared" si="26"/>
        <v>0</v>
      </c>
      <c r="H23" s="411">
        <f t="shared" si="26"/>
        <v>0</v>
      </c>
      <c r="I23" s="411">
        <f t="shared" si="26"/>
        <v>0</v>
      </c>
      <c r="J23" s="411">
        <f t="shared" si="26"/>
        <v>0</v>
      </c>
      <c r="K23" s="411">
        <f t="shared" si="26"/>
        <v>0</v>
      </c>
      <c r="L23" s="411">
        <f t="shared" si="26"/>
        <v>0</v>
      </c>
      <c r="M23" s="411">
        <f t="shared" si="26"/>
        <v>0</v>
      </c>
      <c r="N23" s="411">
        <f t="shared" si="26"/>
        <v>0</v>
      </c>
      <c r="O23" s="411">
        <f t="shared" si="26"/>
        <v>0</v>
      </c>
      <c r="P23" s="411">
        <f t="shared" si="26"/>
        <v>0</v>
      </c>
      <c r="Q23" s="411">
        <f t="shared" si="26"/>
        <v>0</v>
      </c>
      <c r="R23" s="411">
        <f t="shared" si="26"/>
        <v>0</v>
      </c>
      <c r="S23" s="411">
        <f t="shared" si="26"/>
        <v>0</v>
      </c>
      <c r="T23" s="411">
        <f t="shared" si="26"/>
        <v>0</v>
      </c>
      <c r="U23" s="411">
        <f t="shared" si="26"/>
        <v>0</v>
      </c>
      <c r="V23" s="411">
        <f t="shared" si="26"/>
        <v>0</v>
      </c>
      <c r="W23" s="411">
        <f t="shared" si="26"/>
        <v>0</v>
      </c>
      <c r="X23" s="411">
        <f t="shared" si="26"/>
        <v>0</v>
      </c>
      <c r="Y23" s="410">
        <f t="shared" si="26"/>
        <v>0</v>
      </c>
      <c r="Z23" s="713"/>
      <c r="AA23" s="411">
        <f t="shared" ref="AA23:AW23" si="27">SUM(AA6:AA22)</f>
        <v>0</v>
      </c>
      <c r="AB23" s="411">
        <f t="shared" si="27"/>
        <v>0</v>
      </c>
      <c r="AC23" s="411">
        <f t="shared" si="27"/>
        <v>0</v>
      </c>
      <c r="AD23" s="411">
        <f t="shared" si="27"/>
        <v>0</v>
      </c>
      <c r="AE23" s="411">
        <f t="shared" si="27"/>
        <v>0</v>
      </c>
      <c r="AF23" s="411">
        <f t="shared" si="27"/>
        <v>0</v>
      </c>
      <c r="AG23" s="411">
        <f t="shared" si="27"/>
        <v>0</v>
      </c>
      <c r="AH23" s="411">
        <f t="shared" si="27"/>
        <v>0</v>
      </c>
      <c r="AI23" s="411">
        <f t="shared" si="27"/>
        <v>0</v>
      </c>
      <c r="AJ23" s="411">
        <f t="shared" si="27"/>
        <v>0</v>
      </c>
      <c r="AK23" s="411">
        <f t="shared" si="27"/>
        <v>0</v>
      </c>
      <c r="AL23" s="411">
        <f t="shared" si="27"/>
        <v>0</v>
      </c>
      <c r="AM23" s="411">
        <f t="shared" si="27"/>
        <v>0</v>
      </c>
      <c r="AN23" s="411">
        <f t="shared" si="27"/>
        <v>0</v>
      </c>
      <c r="AO23" s="411">
        <f t="shared" si="27"/>
        <v>0</v>
      </c>
      <c r="AP23" s="411">
        <f t="shared" si="27"/>
        <v>0</v>
      </c>
      <c r="AQ23" s="411">
        <f t="shared" si="27"/>
        <v>0</v>
      </c>
      <c r="AR23" s="411">
        <f t="shared" si="27"/>
        <v>0</v>
      </c>
      <c r="AS23" s="411">
        <f t="shared" si="27"/>
        <v>0</v>
      </c>
      <c r="AT23" s="411">
        <f t="shared" si="27"/>
        <v>0</v>
      </c>
      <c r="AU23" s="411">
        <f t="shared" si="27"/>
        <v>0</v>
      </c>
      <c r="AV23" s="411">
        <f t="shared" si="27"/>
        <v>0</v>
      </c>
      <c r="AW23" s="410">
        <f t="shared" si="27"/>
        <v>0</v>
      </c>
      <c r="AX23" s="713"/>
    </row>
    <row r="24" spans="1:79" x14ac:dyDescent="0.2">
      <c r="A24" s="133" t="str">
        <f>'t1'!A24</f>
        <v>(a) personale a tempo indeterminato al quale viene applicato un contratto di lavoro di tipo privatistico (es.:tipografico,chimico,edile,metalmeccanico,portierato, ecc.)</v>
      </c>
      <c r="Y24" s="36"/>
      <c r="Z24" s="36"/>
      <c r="AW24" s="36"/>
      <c r="AX24" s="36"/>
      <c r="AY24" s="36"/>
      <c r="AZ24" s="36"/>
    </row>
    <row r="25" spans="1:79" x14ac:dyDescent="0.2">
      <c r="A25" s="133" t="str">
        <f>'t1'!A25</f>
        <v>(b) cfr." istruzioni generali e specifiche di comparto" e "glossario"</v>
      </c>
    </row>
    <row r="26" spans="1:79" x14ac:dyDescent="0.2">
      <c r="A26" s="4"/>
    </row>
    <row r="27" spans="1:79" x14ac:dyDescent="0.2">
      <c r="A27" s="4"/>
    </row>
  </sheetData>
  <sheetProtection algorithmName="SHA-512" hashValue="NNyOfTQdSvwlM5/wVqli7R45D6v44vD9YDdQ3xpM4I17SvE6PVXxYfZ0kelVlUaMdA49fO1W/lVuulBEGD85Vg==" saltValue="7QcY8c+/+oADdnZFFB+gSQ==" spinCount="100000" sheet="1" formatColumns="0" selectLockedCells="1"/>
  <phoneticPr fontId="30" type="noConversion"/>
  <conditionalFormatting sqref="A6:Y6 AA6:AW22 B7:Y22 A7:A25">
    <cfRule type="expression" dxfId="20" priority="1" stopIfTrue="1">
      <formula>$Z6&gt;0</formula>
    </cfRule>
  </conditionalFormatting>
  <dataValidations count="1">
    <dataValidation type="whole" allowBlank="1" showInputMessage="1" showErrorMessage="1" errorTitle="ERRORE NEL DATO IMMESSO" error="INSERIRE SOLO NUMERI INTERI" sqref="AA6:AV22" xr:uid="{00000000-0002-0000-14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54" orientation="landscape"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pageSetUpPr fitToPage="1"/>
  </sheetPr>
  <dimension ref="A1:N38"/>
  <sheetViews>
    <sheetView showGridLines="0" zoomScaleNormal="100" workbookViewId="0">
      <pane ySplit="3" topLeftCell="A4" activePane="bottomLeft" state="frozen"/>
      <selection activeCell="C9" sqref="C1:C9"/>
      <selection pane="bottomLeft" activeCell="D7" sqref="D7"/>
    </sheetView>
  </sheetViews>
  <sheetFormatPr defaultRowHeight="10.199999999999999" x14ac:dyDescent="0.2"/>
  <cols>
    <col min="1" max="1" width="87.7109375" customWidth="1"/>
    <col min="2" max="2" width="18" customWidth="1"/>
    <col min="3" max="3" width="18" hidden="1" customWidth="1"/>
    <col min="4" max="4" width="20.7109375" customWidth="1"/>
    <col min="5" max="5" width="7.7109375" customWidth="1"/>
    <col min="6" max="6" width="12.42578125" bestFit="1" customWidth="1"/>
    <col min="7" max="7" width="3.42578125" hidden="1" customWidth="1"/>
    <col min="8" max="8" width="9.140625" customWidth="1"/>
  </cols>
  <sheetData>
    <row r="1" spans="1:14" s="3" customFormat="1" ht="43.5" customHeight="1" x14ac:dyDescent="0.2">
      <c r="A1" s="1720" t="str">
        <f>'t1'!A1</f>
        <v>REGIONI ED AUTONOMIE LOCALI - anno 2023</v>
      </c>
      <c r="B1" s="1720"/>
      <c r="C1" s="1720"/>
      <c r="D1" s="1720"/>
      <c r="H1" s="4"/>
      <c r="N1"/>
    </row>
    <row r="2" spans="1:14" ht="30" customHeight="1" thickBot="1" x14ac:dyDescent="0.25">
      <c r="A2" s="5"/>
      <c r="B2" s="1776"/>
      <c r="C2" s="1776"/>
      <c r="D2" s="1776"/>
    </row>
    <row r="3" spans="1:14" ht="21.75" customHeight="1" thickBot="1" x14ac:dyDescent="0.25">
      <c r="A3" s="100" t="s">
        <v>127</v>
      </c>
      <c r="B3" s="263" t="s">
        <v>101</v>
      </c>
      <c r="C3" s="787"/>
      <c r="D3" s="264" t="s">
        <v>103</v>
      </c>
    </row>
    <row r="4" spans="1:14" s="102" customFormat="1" ht="23.25" customHeight="1" thickTop="1" x14ac:dyDescent="0.25">
      <c r="A4" s="101" t="s">
        <v>150</v>
      </c>
      <c r="B4" s="147" t="s">
        <v>154</v>
      </c>
      <c r="C4" s="789">
        <f>ROUND(D4,0)</f>
        <v>0</v>
      </c>
      <c r="D4" s="188"/>
    </row>
    <row r="5" spans="1:14" s="102" customFormat="1" ht="23.25" customHeight="1" x14ac:dyDescent="0.25">
      <c r="A5" s="104" t="s">
        <v>425</v>
      </c>
      <c r="B5" s="148" t="s">
        <v>166</v>
      </c>
      <c r="C5" s="138">
        <f t="shared" ref="C5:C29" si="0">ROUND(D5,0)</f>
        <v>0</v>
      </c>
      <c r="D5" s="188"/>
    </row>
    <row r="6" spans="1:14" s="102" customFormat="1" ht="23.25" customHeight="1" x14ac:dyDescent="0.25">
      <c r="A6" s="104" t="s">
        <v>144</v>
      </c>
      <c r="B6" s="138" t="s">
        <v>167</v>
      </c>
      <c r="C6" s="138">
        <f t="shared" si="0"/>
        <v>0</v>
      </c>
      <c r="D6" s="188"/>
    </row>
    <row r="7" spans="1:14" s="102" customFormat="1" ht="23.25" customHeight="1" x14ac:dyDescent="0.25">
      <c r="A7" s="104" t="s">
        <v>148</v>
      </c>
      <c r="B7" s="149" t="s">
        <v>168</v>
      </c>
      <c r="C7" s="138">
        <f t="shared" si="0"/>
        <v>0</v>
      </c>
      <c r="D7" s="188"/>
    </row>
    <row r="8" spans="1:14" s="102" customFormat="1" ht="23.25" customHeight="1" x14ac:dyDescent="0.25">
      <c r="A8" s="105" t="s">
        <v>147</v>
      </c>
      <c r="B8" s="138" t="s">
        <v>169</v>
      </c>
      <c r="C8" s="138">
        <f t="shared" si="0"/>
        <v>0</v>
      </c>
      <c r="D8" s="188"/>
    </row>
    <row r="9" spans="1:14" s="102" customFormat="1" ht="23.25" customHeight="1" x14ac:dyDescent="0.25">
      <c r="A9" s="122" t="s">
        <v>146</v>
      </c>
      <c r="B9" s="149" t="s">
        <v>170</v>
      </c>
      <c r="C9" s="138">
        <f t="shared" si="0"/>
        <v>0</v>
      </c>
      <c r="D9" s="189"/>
    </row>
    <row r="10" spans="1:14" s="102" customFormat="1" ht="23.25" customHeight="1" x14ac:dyDescent="0.25">
      <c r="A10" s="150" t="s">
        <v>426</v>
      </c>
      <c r="B10" s="138" t="s">
        <v>158</v>
      </c>
      <c r="C10" s="138">
        <f t="shared" si="0"/>
        <v>0</v>
      </c>
      <c r="D10" s="188"/>
    </row>
    <row r="11" spans="1:14" s="102" customFormat="1" ht="23.25" customHeight="1" x14ac:dyDescent="0.25">
      <c r="A11" s="105" t="s">
        <v>171</v>
      </c>
      <c r="B11" s="137" t="s">
        <v>172</v>
      </c>
      <c r="C11" s="138">
        <f t="shared" si="0"/>
        <v>0</v>
      </c>
      <c r="D11" s="188"/>
    </row>
    <row r="12" spans="1:14" s="102" customFormat="1" ht="23.25" customHeight="1" x14ac:dyDescent="0.25">
      <c r="A12" s="105" t="s">
        <v>1208</v>
      </c>
      <c r="B12" s="703" t="s">
        <v>1206</v>
      </c>
      <c r="C12" s="138">
        <f t="shared" si="0"/>
        <v>0</v>
      </c>
      <c r="D12" s="188"/>
    </row>
    <row r="13" spans="1:14" s="102" customFormat="1" ht="23.25" customHeight="1" x14ac:dyDescent="0.25">
      <c r="A13" s="105" t="s">
        <v>1209</v>
      </c>
      <c r="B13" s="703" t="s">
        <v>1207</v>
      </c>
      <c r="C13" s="138">
        <f t="shared" si="0"/>
        <v>0</v>
      </c>
      <c r="D13" s="188"/>
    </row>
    <row r="14" spans="1:14" s="102" customFormat="1" ht="23.25" customHeight="1" x14ac:dyDescent="0.25">
      <c r="A14" s="105" t="s">
        <v>3</v>
      </c>
      <c r="B14" s="138" t="s">
        <v>4</v>
      </c>
      <c r="C14" s="138">
        <f t="shared" si="0"/>
        <v>0</v>
      </c>
      <c r="D14" s="188"/>
    </row>
    <row r="15" spans="1:14" s="102" customFormat="1" ht="23.25" customHeight="1" x14ac:dyDescent="0.25">
      <c r="A15" s="122" t="s">
        <v>105</v>
      </c>
      <c r="B15" s="149" t="s">
        <v>173</v>
      </c>
      <c r="C15" s="138">
        <f t="shared" si="0"/>
        <v>0</v>
      </c>
      <c r="D15" s="189"/>
    </row>
    <row r="16" spans="1:14" s="102" customFormat="1" ht="23.25" customHeight="1" x14ac:dyDescent="0.25">
      <c r="A16" s="150" t="s">
        <v>427</v>
      </c>
      <c r="B16" s="148" t="s">
        <v>155</v>
      </c>
      <c r="C16" s="138">
        <f t="shared" si="0"/>
        <v>0</v>
      </c>
      <c r="D16" s="189"/>
    </row>
    <row r="17" spans="1:8" s="102" customFormat="1" ht="23.25" customHeight="1" x14ac:dyDescent="0.25">
      <c r="A17" s="106" t="s">
        <v>428</v>
      </c>
      <c r="B17" s="138" t="s">
        <v>156</v>
      </c>
      <c r="C17" s="138">
        <f t="shared" si="0"/>
        <v>0</v>
      </c>
      <c r="D17" s="188"/>
    </row>
    <row r="18" spans="1:8" ht="23.25" customHeight="1" x14ac:dyDescent="0.25">
      <c r="A18" s="103" t="s">
        <v>145</v>
      </c>
      <c r="B18" s="137" t="s">
        <v>165</v>
      </c>
      <c r="C18" s="138">
        <f t="shared" si="0"/>
        <v>0</v>
      </c>
      <c r="D18" s="189"/>
    </row>
    <row r="19" spans="1:8" ht="23.25" customHeight="1" x14ac:dyDescent="0.25">
      <c r="A19" s="707" t="s">
        <v>594</v>
      </c>
      <c r="B19" s="703" t="s">
        <v>593</v>
      </c>
      <c r="C19" s="1377">
        <f t="shared" si="0"/>
        <v>0</v>
      </c>
      <c r="D19" s="188"/>
    </row>
    <row r="20" spans="1:8" s="3" customFormat="1" ht="23.25" customHeight="1" x14ac:dyDescent="0.25">
      <c r="A20" s="101" t="s">
        <v>429</v>
      </c>
      <c r="B20" s="138" t="s">
        <v>161</v>
      </c>
      <c r="C20" s="138">
        <f t="shared" si="0"/>
        <v>0</v>
      </c>
      <c r="D20" s="188"/>
      <c r="G20" s="4" t="s">
        <v>590</v>
      </c>
    </row>
    <row r="21" spans="1:8" ht="23.25" customHeight="1" x14ac:dyDescent="0.25">
      <c r="A21" s="101" t="s">
        <v>430</v>
      </c>
      <c r="B21" s="149" t="s">
        <v>162</v>
      </c>
      <c r="C21" s="138">
        <f t="shared" si="0"/>
        <v>0</v>
      </c>
      <c r="D21" s="188"/>
      <c r="G21" s="701" t="s">
        <v>591</v>
      </c>
    </row>
    <row r="22" spans="1:8" ht="23.25" customHeight="1" x14ac:dyDescent="0.25">
      <c r="A22" s="101" t="s">
        <v>104</v>
      </c>
      <c r="B22" s="138" t="s">
        <v>163</v>
      </c>
      <c r="C22" s="138">
        <f t="shared" si="0"/>
        <v>0</v>
      </c>
      <c r="D22" s="188"/>
      <c r="F22" s="700" t="s">
        <v>592</v>
      </c>
      <c r="G22" s="702">
        <v>2</v>
      </c>
    </row>
    <row r="23" spans="1:8" ht="23.25" customHeight="1" x14ac:dyDescent="0.25">
      <c r="A23" s="101" t="s">
        <v>431</v>
      </c>
      <c r="B23" s="149" t="s">
        <v>157</v>
      </c>
      <c r="C23" s="138">
        <f t="shared" si="0"/>
        <v>0</v>
      </c>
      <c r="D23" s="188"/>
    </row>
    <row r="24" spans="1:8" ht="23.25" customHeight="1" x14ac:dyDescent="0.25">
      <c r="A24" s="151" t="s">
        <v>432</v>
      </c>
      <c r="B24" s="138" t="s">
        <v>159</v>
      </c>
      <c r="C24" s="138">
        <f t="shared" si="0"/>
        <v>0</v>
      </c>
      <c r="D24" s="189"/>
    </row>
    <row r="25" spans="1:8" ht="23.25" customHeight="1" x14ac:dyDescent="0.25">
      <c r="A25" s="152" t="s">
        <v>468</v>
      </c>
      <c r="B25" s="137" t="s">
        <v>160</v>
      </c>
      <c r="C25" s="788">
        <f t="shared" si="0"/>
        <v>0</v>
      </c>
      <c r="D25" s="190"/>
    </row>
    <row r="26" spans="1:8" ht="23.25" customHeight="1" x14ac:dyDescent="0.25">
      <c r="A26" s="152" t="s">
        <v>469</v>
      </c>
      <c r="B26" s="137" t="s">
        <v>470</v>
      </c>
      <c r="C26" s="788">
        <f t="shared" si="0"/>
        <v>0</v>
      </c>
      <c r="D26" s="190"/>
    </row>
    <row r="27" spans="1:8" ht="23.25" customHeight="1" x14ac:dyDescent="0.25">
      <c r="A27" s="595" t="s">
        <v>497</v>
      </c>
      <c r="B27" s="137" t="s">
        <v>441</v>
      </c>
      <c r="C27" s="788">
        <f t="shared" si="0"/>
        <v>0</v>
      </c>
      <c r="D27" s="190"/>
    </row>
    <row r="28" spans="1:8" ht="23.25" customHeight="1" x14ac:dyDescent="0.25">
      <c r="A28" s="594" t="s">
        <v>496</v>
      </c>
      <c r="B28" s="138" t="s">
        <v>164</v>
      </c>
      <c r="C28" s="138">
        <f t="shared" si="0"/>
        <v>0</v>
      </c>
      <c r="D28" s="189"/>
    </row>
    <row r="29" spans="1:8" ht="23.25" customHeight="1" thickBot="1" x14ac:dyDescent="0.3">
      <c r="A29" s="598" t="s">
        <v>498</v>
      </c>
      <c r="B29" s="139" t="s">
        <v>471</v>
      </c>
      <c r="C29" s="139">
        <f t="shared" si="0"/>
        <v>0</v>
      </c>
      <c r="D29" s="191"/>
    </row>
    <row r="30" spans="1:8" ht="15" customHeight="1" thickBot="1" x14ac:dyDescent="0.25">
      <c r="A30" s="1775" t="str">
        <f>IF(G22=1,"ATTENZIONE è stata dichiarata IRAP commerciale. Controllare l'importo inserito!"," ")</f>
        <v xml:space="preserve"> </v>
      </c>
      <c r="B30" s="1775"/>
      <c r="C30" s="1775"/>
      <c r="D30" s="1775"/>
    </row>
    <row r="31" spans="1:8" ht="15" customHeight="1" x14ac:dyDescent="0.2">
      <c r="A31" s="1780" t="s">
        <v>515</v>
      </c>
      <c r="B31" s="1781"/>
      <c r="C31" s="1781"/>
      <c r="D31" s="1782"/>
    </row>
    <row r="32" spans="1:8" ht="95.1" customHeight="1" thickBot="1" x14ac:dyDescent="0.25">
      <c r="A32" s="1777"/>
      <c r="B32" s="1778"/>
      <c r="C32" s="1778"/>
      <c r="D32" s="1779"/>
      <c r="E32" s="1773" t="str">
        <f>IF(AND(A32="",(D25+D26)&gt;0),"ATTENZIONE!  Inserire nel campo NOTE l'elenco delle Istituzioni ed il relativo importo dei rimborsi EFFETTUATI!",IF(AND(A32&lt;&gt;"",(D25+D26)=0),"ATTENZIONE!  il campo NOTE non deve essere compilato in assenza di rimborsi",""))</f>
        <v/>
      </c>
      <c r="F32" s="1774"/>
      <c r="G32" s="1774"/>
      <c r="H32" s="1774"/>
    </row>
    <row r="33" spans="1:8" ht="15" customHeight="1" thickBot="1" x14ac:dyDescent="0.25">
      <c r="A33" s="1775" t="str">
        <f>IF(LEN(A35)&gt;1000,"IL NUMERO MASSIMO DI CARATTERI CONSENTITI NEL CAMPO NOTE SOTTOSTANTE E' DI 1000","")</f>
        <v/>
      </c>
      <c r="B33" s="1775"/>
      <c r="C33" s="1775"/>
      <c r="D33" s="1775"/>
    </row>
    <row r="34" spans="1:8" ht="15" customHeight="1" x14ac:dyDescent="0.2">
      <c r="A34" s="1780" t="s">
        <v>516</v>
      </c>
      <c r="B34" s="1781"/>
      <c r="C34" s="1781"/>
      <c r="D34" s="1782"/>
    </row>
    <row r="35" spans="1:8" ht="95.1" customHeight="1" thickBot="1" x14ac:dyDescent="0.25">
      <c r="A35" s="1777"/>
      <c r="B35" s="1778"/>
      <c r="C35" s="1778"/>
      <c r="D35" s="1779"/>
      <c r="E35" s="1773" t="str">
        <f>IF(AND(A35="",(D27+D28+D29)&gt;0),"ATTENZIONE!  Inserire nel campo NOTE l'elenco delle Istituzioni ed il relativo importo dei rimborsi RICEVUTI!",IF(AND(A35&lt;&gt;"",(D27+D28+D29)=0),"ATTENZIONE!  il campo NOTE non deve essere compilato in assenza di rimborsi",""))</f>
        <v/>
      </c>
      <c r="F35" s="1774"/>
      <c r="G35" s="1774"/>
      <c r="H35" s="1774"/>
    </row>
    <row r="36" spans="1:8" ht="23.25" customHeight="1" x14ac:dyDescent="0.2">
      <c r="A36" s="3" t="s">
        <v>501</v>
      </c>
    </row>
    <row r="37" spans="1:8" ht="25.5" customHeight="1" x14ac:dyDescent="0.2">
      <c r="A37" s="1783" t="s">
        <v>561</v>
      </c>
      <c r="B37" s="1783"/>
      <c r="C37" s="1783"/>
      <c r="D37" s="1783"/>
    </row>
    <row r="38" spans="1:8" ht="25.5" customHeight="1" x14ac:dyDescent="0.2">
      <c r="A38" s="1783" t="s">
        <v>562</v>
      </c>
      <c r="B38" s="1783"/>
      <c r="C38" s="1783"/>
      <c r="D38" s="1783"/>
    </row>
  </sheetData>
  <sheetProtection algorithmName="SHA-512" hashValue="VnLJbAOZPDnx8YpDmnGwh5TxAg7hjuQzkYDoB2xfXpAIp5uwAvL84BKmNPL3o/O7JPn118WRAWst4Xo3MDaJog==" saltValue="mpTJPR9V/oN84vf+2BDuhg==" spinCount="100000" sheet="1" formatColumns="0" selectLockedCells="1"/>
  <mergeCells count="12">
    <mergeCell ref="A38:D38"/>
    <mergeCell ref="A1:D1"/>
    <mergeCell ref="A34:D34"/>
    <mergeCell ref="A35:D35"/>
    <mergeCell ref="A37:D37"/>
    <mergeCell ref="E32:H32"/>
    <mergeCell ref="E35:H35"/>
    <mergeCell ref="A30:D30"/>
    <mergeCell ref="A33:D33"/>
    <mergeCell ref="B2:D2"/>
    <mergeCell ref="A32:D32"/>
    <mergeCell ref="A31:D31"/>
  </mergeCells>
  <phoneticPr fontId="30" type="noConversion"/>
  <dataValidations count="4">
    <dataValidation type="textLength" allowBlank="1" showInputMessage="1" showErrorMessage="1" errorTitle="ATTENZIONE ! ! ! " error="E' stato superato il limite di 1000 caratteri" sqref="A32:D32 A35:D35" xr:uid="{00000000-0002-0000-1500-000000000000}">
      <formula1>0</formula1>
      <formula2>1000</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5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500-000003000000}">
      <formula1>1</formula1>
      <formula2>999999999999</formula2>
    </dataValidation>
    <dataValidation type="whole" allowBlank="1" showInputMessage="1" showErrorMessage="1" errorTitle="ERRORE NEL DATO IMMESSO" error="INSERIRE SOLO NUMERI INTERI" sqref="D4:D24" xr:uid="{00000000-0002-0000-1500-000001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0" orientation="portrait"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9233" r:id="rId4" name="Drop Down 1041">
              <controlPr defaultSize="0" autoLine="0" autoPict="0" altText="No">
                <anchor moveWithCells="1">
                  <from>
                    <xdr:col>4</xdr:col>
                    <xdr:colOff>38100</xdr:colOff>
                    <xdr:row>21</xdr:row>
                    <xdr:rowOff>68580</xdr:rowOff>
                  </from>
                  <to>
                    <xdr:col>5</xdr:col>
                    <xdr:colOff>0</xdr:colOff>
                    <xdr:row>21</xdr:row>
                    <xdr:rowOff>259080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21"/>
  <sheetViews>
    <sheetView showGridLines="0" zoomScale="80" zoomScaleNormal="80" workbookViewId="0">
      <selection activeCell="C9" sqref="C9"/>
    </sheetView>
  </sheetViews>
  <sheetFormatPr defaultColWidth="9.28515625" defaultRowHeight="10.199999999999999" x14ac:dyDescent="0.2"/>
  <cols>
    <col min="1" max="1" width="65.7109375" style="1009" customWidth="1"/>
    <col min="2" max="2" width="10.7109375" style="1014" customWidth="1"/>
    <col min="3" max="3" width="20.7109375" style="1009" customWidth="1"/>
    <col min="4" max="4" width="3.28515625" style="1009" customWidth="1"/>
    <col min="5" max="5" width="65.7109375" style="1009" customWidth="1"/>
    <col min="6" max="6" width="10.7109375" style="1009" customWidth="1"/>
    <col min="7" max="7" width="20.7109375" style="1009" customWidth="1"/>
    <col min="8" max="8" width="73.28515625" style="1009" customWidth="1"/>
    <col min="9" max="13" width="9.28515625" style="1009"/>
    <col min="14" max="14" width="9.140625" style="3" customWidth="1"/>
    <col min="15" max="17" width="14.7109375" style="1013" hidden="1" customWidth="1"/>
    <col min="18" max="18" width="14.7109375" style="1012" hidden="1" customWidth="1"/>
    <col min="19" max="19" width="5.28515625" style="1012" hidden="1" customWidth="1"/>
    <col min="20" max="22" width="14.7109375" style="1013" hidden="1" customWidth="1"/>
    <col min="23" max="23" width="14.7109375" style="1012" hidden="1" customWidth="1"/>
    <col min="24" max="16384" width="9.28515625" style="1009"/>
  </cols>
  <sheetData>
    <row r="1" spans="1:23" ht="22.8" x14ac:dyDescent="0.2">
      <c r="A1" s="1007" t="str">
        <f>'t1'!$A$1</f>
        <v>REGIONI ED AUTONOMIE LOCALI - anno 2023</v>
      </c>
      <c r="B1" s="1007"/>
      <c r="C1" s="1007"/>
      <c r="D1" s="1007"/>
      <c r="E1" s="1007"/>
      <c r="F1" s="1007"/>
      <c r="G1" s="1007"/>
      <c r="H1" s="1008" t="s">
        <v>932</v>
      </c>
      <c r="O1" s="1010"/>
      <c r="P1" s="1010"/>
      <c r="Q1" s="1011">
        <v>77</v>
      </c>
      <c r="R1" s="1011" t="s">
        <v>273</v>
      </c>
      <c r="T1" s="1010"/>
      <c r="U1" s="1010"/>
    </row>
    <row r="2" spans="1:23" ht="15.6" customHeight="1" x14ac:dyDescent="0.2"/>
    <row r="3" spans="1:23" ht="44.85" customHeight="1" x14ac:dyDescent="0.2">
      <c r="A3" s="1273"/>
      <c r="B3" s="1274"/>
      <c r="C3" s="1274"/>
      <c r="D3" s="1274"/>
      <c r="E3" s="1274"/>
      <c r="F3" s="1274"/>
      <c r="G3" s="1274"/>
      <c r="O3" s="1010"/>
      <c r="P3" s="1010"/>
      <c r="T3" s="1010"/>
      <c r="U3" s="1010"/>
    </row>
    <row r="4" spans="1:23" ht="15.6" customHeight="1" thickBot="1" x14ac:dyDescent="0.25"/>
    <row r="5" spans="1:23" ht="25.5" customHeight="1" thickBot="1" x14ac:dyDescent="0.25">
      <c r="A5" s="1015" t="s">
        <v>1123</v>
      </c>
      <c r="B5" s="1016"/>
      <c r="C5" s="1017"/>
      <c r="D5" s="1018"/>
      <c r="E5" s="1015" t="s">
        <v>1124</v>
      </c>
      <c r="F5" s="1019"/>
      <c r="G5" s="1017"/>
      <c r="H5" s="1020" t="s">
        <v>720</v>
      </c>
      <c r="I5" s="1021"/>
      <c r="J5" s="1021"/>
      <c r="K5" s="1021"/>
      <c r="L5" s="1021"/>
      <c r="O5" s="1022"/>
      <c r="P5" s="1022"/>
      <c r="T5" s="1022"/>
      <c r="U5" s="1022"/>
    </row>
    <row r="6" spans="1:23" ht="17.100000000000001" customHeight="1" thickBot="1" x14ac:dyDescent="0.25">
      <c r="A6" s="1023" t="s">
        <v>127</v>
      </c>
      <c r="B6" s="1024" t="s">
        <v>128</v>
      </c>
      <c r="C6" s="1025" t="s">
        <v>242</v>
      </c>
      <c r="D6" s="1018"/>
      <c r="E6" s="1023" t="s">
        <v>127</v>
      </c>
      <c r="F6" s="1026" t="s">
        <v>128</v>
      </c>
      <c r="G6" s="1027" t="s">
        <v>242</v>
      </c>
      <c r="H6" s="1028" t="s">
        <v>915</v>
      </c>
      <c r="I6" s="1021"/>
      <c r="J6" s="1021"/>
      <c r="K6" s="1021"/>
      <c r="L6" s="1021"/>
    </row>
    <row r="7" spans="1:23" ht="17.100000000000001" customHeight="1" thickBot="1" x14ac:dyDescent="0.35">
      <c r="A7" s="1029" t="s">
        <v>933</v>
      </c>
      <c r="B7" s="1030"/>
      <c r="C7" s="1031"/>
      <c r="D7" s="1018"/>
      <c r="E7" s="1029" t="str">
        <f>A7</f>
        <v>Segretario comunale e provinciale (bilancio)</v>
      </c>
      <c r="F7" s="1030"/>
      <c r="G7" s="1031"/>
      <c r="H7" s="1032" t="s">
        <v>748</v>
      </c>
      <c r="I7" s="1033"/>
      <c r="O7" s="832" t="s">
        <v>722</v>
      </c>
      <c r="P7" s="1034"/>
      <c r="Q7" s="1035"/>
      <c r="R7" s="1035"/>
      <c r="S7" s="1036"/>
      <c r="T7" s="832" t="s">
        <v>723</v>
      </c>
      <c r="U7" s="1034"/>
      <c r="V7" s="1035"/>
      <c r="W7" s="1035"/>
    </row>
    <row r="8" spans="1:23" ht="17.100000000000001" customHeight="1" thickBot="1" x14ac:dyDescent="0.3">
      <c r="A8" s="1037" t="s">
        <v>934</v>
      </c>
      <c r="B8" s="1038"/>
      <c r="C8" s="1039"/>
      <c r="D8" s="1018"/>
      <c r="E8" s="1037" t="s">
        <v>935</v>
      </c>
      <c r="F8" s="1038"/>
      <c r="G8" s="1039"/>
      <c r="H8" s="1040" t="s">
        <v>915</v>
      </c>
      <c r="O8" s="833" t="s">
        <v>725</v>
      </c>
      <c r="P8" s="833" t="s">
        <v>726</v>
      </c>
      <c r="Q8" s="833" t="s">
        <v>727</v>
      </c>
      <c r="R8" s="833" t="s">
        <v>668</v>
      </c>
      <c r="S8" s="1036"/>
      <c r="T8" s="833" t="s">
        <v>725</v>
      </c>
      <c r="U8" s="833" t="s">
        <v>726</v>
      </c>
      <c r="V8" s="833" t="s">
        <v>727</v>
      </c>
      <c r="W8" s="833" t="s">
        <v>668</v>
      </c>
    </row>
    <row r="9" spans="1:23" ht="17.100000000000001" customHeight="1" thickBot="1" x14ac:dyDescent="0.25">
      <c r="A9" s="1041" t="s">
        <v>985</v>
      </c>
      <c r="B9" s="1042" t="s">
        <v>986</v>
      </c>
      <c r="C9" s="1043"/>
      <c r="D9" s="1018"/>
      <c r="E9" s="1041" t="s">
        <v>1125</v>
      </c>
      <c r="F9" s="1044" t="s">
        <v>439</v>
      </c>
      <c r="G9" s="1043"/>
      <c r="H9" s="1020" t="s">
        <v>1126</v>
      </c>
      <c r="J9" s="1021"/>
      <c r="K9" s="1021"/>
      <c r="L9" s="1021"/>
      <c r="O9" s="1010">
        <v>77</v>
      </c>
      <c r="P9" s="1010">
        <v>2</v>
      </c>
      <c r="Q9" s="1013" t="str">
        <f>B9</f>
        <v>F18J</v>
      </c>
      <c r="R9" s="1045">
        <f>ROUND(C9,0)</f>
        <v>0</v>
      </c>
      <c r="S9" s="1010" t="str">
        <f>VLOOKUP(O9,Q:R,2,FALSE)</f>
        <v>NO</v>
      </c>
      <c r="T9" s="1010">
        <v>77</v>
      </c>
      <c r="U9" s="1010">
        <v>61</v>
      </c>
      <c r="V9" s="1046" t="str">
        <f>F9</f>
        <v>U448</v>
      </c>
      <c r="W9" s="1045">
        <f>ROUND(G9,0)</f>
        <v>0</v>
      </c>
    </row>
    <row r="10" spans="1:23" ht="17.100000000000001" customHeight="1" thickBot="1" x14ac:dyDescent="0.3">
      <c r="A10" s="1438" t="s">
        <v>1358</v>
      </c>
      <c r="B10" s="1199" t="s">
        <v>1233</v>
      </c>
      <c r="C10" s="1487"/>
      <c r="D10" s="1018"/>
      <c r="E10" s="1041" t="s">
        <v>987</v>
      </c>
      <c r="F10" s="1044" t="s">
        <v>988</v>
      </c>
      <c r="G10" s="1043"/>
      <c r="H10" s="1784" t="str">
        <f>IF(SUMIF($O:$O,$Q$1,$R:$R)-SUMIF($T:$T,$Q$1,$W:$W)&lt;0,"Attenzione, nelle seguenti sezioni le destinazioni risultano superiori alle relative risorse e generano pertanto squadratura 8: "&amp;CHAR(10)&amp;$A$7,"OK")</f>
        <v>OK</v>
      </c>
      <c r="J10" s="1021"/>
      <c r="K10" s="1021"/>
      <c r="L10" s="1021"/>
      <c r="O10" s="1010">
        <v>77</v>
      </c>
      <c r="P10" s="1010">
        <v>2</v>
      </c>
      <c r="Q10" s="1013" t="str">
        <f>B10</f>
        <v>F24K</v>
      </c>
      <c r="R10" s="1045">
        <f>ROUND(C10,0)</f>
        <v>0</v>
      </c>
      <c r="S10" s="1010" t="str">
        <f>VLOOKUP(O10,Q:R,2,FALSE)</f>
        <v>NO</v>
      </c>
      <c r="T10" s="1010">
        <v>77</v>
      </c>
      <c r="U10" s="1010">
        <v>61</v>
      </c>
      <c r="V10" s="1046" t="str">
        <f>F10</f>
        <v>U06Z</v>
      </c>
      <c r="W10" s="1045">
        <f>ROUND(G10,0)</f>
        <v>0</v>
      </c>
    </row>
    <row r="11" spans="1:23" ht="17.100000000000001" customHeight="1" thickBot="1" x14ac:dyDescent="0.25">
      <c r="A11" s="1041" t="s">
        <v>1127</v>
      </c>
      <c r="B11" s="1042" t="s">
        <v>1128</v>
      </c>
      <c r="C11" s="1047"/>
      <c r="D11" s="1018"/>
      <c r="E11" s="1388" t="s">
        <v>989</v>
      </c>
      <c r="F11" s="1044" t="s">
        <v>990</v>
      </c>
      <c r="G11" s="1043"/>
      <c r="H11" s="1784"/>
      <c r="J11" s="1021"/>
      <c r="K11" s="1021"/>
      <c r="L11" s="1021"/>
      <c r="O11" s="1010">
        <v>77</v>
      </c>
      <c r="P11" s="1010">
        <v>2</v>
      </c>
      <c r="Q11" s="1013" t="str">
        <f>B11</f>
        <v>F20M</v>
      </c>
      <c r="R11" s="1045">
        <f>ROUND(C11,0)</f>
        <v>0</v>
      </c>
      <c r="S11" s="1010" t="str">
        <f>VLOOKUP(O11,Q:R,2,FALSE)</f>
        <v>NO</v>
      </c>
      <c r="T11" s="1010">
        <v>77</v>
      </c>
      <c r="U11" s="1010">
        <v>61</v>
      </c>
      <c r="V11" s="1046" t="str">
        <f>F11</f>
        <v>U07B</v>
      </c>
      <c r="W11" s="1045">
        <f>ROUND(G11,0)</f>
        <v>0</v>
      </c>
    </row>
    <row r="12" spans="1:23" ht="17.100000000000001" customHeight="1" thickBot="1" x14ac:dyDescent="0.3">
      <c r="A12" s="1048" t="s">
        <v>936</v>
      </c>
      <c r="B12" s="1049"/>
      <c r="C12" s="1050">
        <f>SUM(C9:C11)</f>
        <v>0</v>
      </c>
      <c r="D12" s="1018"/>
      <c r="E12" s="1388" t="s">
        <v>770</v>
      </c>
      <c r="F12" s="1044" t="s">
        <v>440</v>
      </c>
      <c r="G12" s="1043"/>
      <c r="H12" s="1784"/>
      <c r="J12" s="1021"/>
      <c r="K12" s="1021"/>
      <c r="L12" s="1021"/>
      <c r="O12" s="1010" t="s">
        <v>534</v>
      </c>
      <c r="P12" s="1010"/>
      <c r="R12" s="1045"/>
      <c r="T12" s="1010">
        <v>77</v>
      </c>
      <c r="U12" s="1010">
        <v>61</v>
      </c>
      <c r="V12" s="1046" t="str">
        <f>F12</f>
        <v>U449</v>
      </c>
      <c r="W12" s="1045">
        <f>ROUND(G12,0)</f>
        <v>0</v>
      </c>
    </row>
    <row r="13" spans="1:23" ht="17.100000000000001" customHeight="1" thickBot="1" x14ac:dyDescent="0.3">
      <c r="A13" s="1051" t="s">
        <v>937</v>
      </c>
      <c r="B13" s="1052"/>
      <c r="C13" s="1053">
        <f>C12</f>
        <v>0</v>
      </c>
      <c r="D13" s="1018"/>
      <c r="E13" s="1056" t="s">
        <v>938</v>
      </c>
      <c r="F13" s="1057"/>
      <c r="G13" s="1050">
        <f>SUM(G9:G12)</f>
        <v>0</v>
      </c>
      <c r="H13" s="1784"/>
      <c r="J13" s="1021"/>
      <c r="K13" s="1021"/>
      <c r="L13" s="1021"/>
      <c r="T13" s="1010" t="s">
        <v>534</v>
      </c>
      <c r="U13" s="1010"/>
      <c r="V13" s="1046"/>
      <c r="W13" s="1045"/>
    </row>
    <row r="14" spans="1:23" ht="17.100000000000001" customHeight="1" thickBot="1" x14ac:dyDescent="0.3">
      <c r="A14" s="1054"/>
      <c r="B14" s="1055"/>
      <c r="C14" s="1054"/>
      <c r="D14" s="1018"/>
      <c r="E14" s="1051" t="s">
        <v>937</v>
      </c>
      <c r="F14" s="1058"/>
      <c r="G14" s="1059">
        <f>G13</f>
        <v>0</v>
      </c>
      <c r="H14" s="1784"/>
      <c r="I14" s="1021"/>
      <c r="J14" s="1021"/>
      <c r="K14" s="1021"/>
      <c r="L14" s="1021"/>
      <c r="T14" s="1010"/>
      <c r="U14" s="1010"/>
      <c r="V14" s="1046"/>
      <c r="W14" s="1045"/>
    </row>
    <row r="15" spans="1:23" ht="17.100000000000001" customHeight="1" thickBot="1" x14ac:dyDescent="0.25">
      <c r="A15" s="1060" t="s">
        <v>991</v>
      </c>
      <c r="B15" s="1061"/>
      <c r="C15" s="1062">
        <f>C13</f>
        <v>0</v>
      </c>
      <c r="D15" s="1018"/>
      <c r="E15" s="1060" t="s">
        <v>992</v>
      </c>
      <c r="F15" s="1063"/>
      <c r="G15" s="1062">
        <f>G14</f>
        <v>0</v>
      </c>
      <c r="H15" s="1006"/>
      <c r="I15" s="1021"/>
      <c r="J15" s="1021"/>
      <c r="K15" s="1021"/>
      <c r="L15" s="1021"/>
    </row>
    <row r="16" spans="1:23" ht="5.0999999999999996" customHeight="1" x14ac:dyDescent="0.2">
      <c r="I16" s="1021"/>
      <c r="J16" s="1021"/>
      <c r="K16" s="1021"/>
      <c r="L16" s="1021"/>
    </row>
    <row r="17" spans="1:8" ht="10.35" customHeight="1" x14ac:dyDescent="0.2">
      <c r="A17" s="1009" t="s">
        <v>1234</v>
      </c>
      <c r="H17" s="1064"/>
    </row>
    <row r="18" spans="1:8" ht="10.35" customHeight="1" x14ac:dyDescent="0.2">
      <c r="A18" s="1009" t="s">
        <v>1130</v>
      </c>
      <c r="H18" s="1064"/>
    </row>
    <row r="19" spans="1:8" ht="10.35" customHeight="1" x14ac:dyDescent="0.2">
      <c r="A19" s="1009" t="s">
        <v>1235</v>
      </c>
      <c r="B19" s="1389"/>
      <c r="C19" s="1390"/>
      <c r="D19" s="1390"/>
      <c r="E19" s="1390"/>
      <c r="F19" s="1390"/>
      <c r="G19" s="1390"/>
      <c r="H19" s="1390"/>
    </row>
    <row r="20" spans="1:8" ht="10.35" customHeight="1" x14ac:dyDescent="0.2">
      <c r="A20" s="1009" t="s">
        <v>1236</v>
      </c>
      <c r="B20" s="1389"/>
      <c r="C20" s="1390"/>
      <c r="D20" s="1390"/>
      <c r="E20" s="1390"/>
      <c r="F20" s="1390"/>
      <c r="G20" s="1390"/>
      <c r="H20" s="1390"/>
    </row>
    <row r="21" spans="1:8" ht="10.35" customHeight="1" x14ac:dyDescent="0.2">
      <c r="A21" s="1009" t="s">
        <v>1237</v>
      </c>
      <c r="B21" s="1389"/>
      <c r="C21" s="1390"/>
      <c r="D21" s="1390"/>
      <c r="E21" s="1390"/>
      <c r="F21" s="1390"/>
      <c r="G21" s="1390"/>
      <c r="H21" s="1390"/>
    </row>
  </sheetData>
  <sheetProtection algorithmName="SHA-512" hashValue="cjr873vxqd+kAYxV+2OAh2gKkipnzauhTw3lvPaSPpZHXtjgdWxlY9CM9nEnyc9jC9mCegkPIWFrU6ECgFrqTA==" saltValue="zPSs87T3kJ5RGwWADvY9JA==" spinCount="100000" sheet="1" formatColumns="0" selectLockedCells="1"/>
  <mergeCells count="1">
    <mergeCell ref="H10:H14"/>
  </mergeCells>
  <dataValidations count="2">
    <dataValidation type="whole" allowBlank="1" showInputMessage="1" showErrorMessage="1" errorTitle="ERRORE NEL DATO IMMESSO" error="INSERIRE SOLO NUMERI INTERI" sqref="G9:G12 G65528:G65531 G131064:G131067 G196600:G196603 G262136:G262139 G327672:G327675 G393208:G393211 G458744:G458747 G524280:G524283 G589816:G589819 G655352:G655355 G720888:G720891 G786424:G786427 G851960:G851963 G917496:G917499 G983032:G983035 C11 C65530 C131066 C196602 C262138 C327674 C393210 C458746 C524282 C589818 C655354 C720890 C786426 C851962 C917498 C983034 C9 C65528 C131064 C196600 C262136 C327672 C393208 C458744 C524280 C589816 C655352 C720888 C786424 C851960 C917496 C983032" xr:uid="{FE6E03C9-7404-49F9-8D38-A22FCAF903E5}">
      <formula1>0</formula1>
      <formula2>999999999999</formula2>
    </dataValidation>
    <dataValidation type="whole" allowBlank="1" showInputMessage="1" showErrorMessage="1" errorTitle="ERRORE NEL DATO IMMESSO" error="INSERIRE SOLO NUMERI INTERI" sqref="C12:C13 C65531:C65532 C131067:C131068 C196603:C196604 C262139:C262140 C327675:C327676 C393211:C393212 C458747:C458748 C524283:C524284 C589819:C589820 C655355:C655356 C720891:C720892 C786427:C786428 C851963:C851964 C917499:C917500 C983035:C983036 G13:G14 G65532:G65533 G131068:G131069 G196604:G196605 G262140:G262141 G327676:G327677 G393212:G393213 G458748:G458749 G524284:G524285 G589820:G589821 G655356:G655357 G720892:G720893 G786428:G786429 G851964:G851965 G917500:G917501 G983036:G983037" xr:uid="{A0B30A91-3A72-47CA-8602-336BC1F49E97}">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orientation="portrait"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47"/>
  <sheetViews>
    <sheetView showGridLines="0" zoomScale="80" zoomScaleNormal="80" workbookViewId="0">
      <selection activeCell="C9" sqref="C9"/>
    </sheetView>
  </sheetViews>
  <sheetFormatPr defaultColWidth="9.28515625" defaultRowHeight="10.199999999999999" x14ac:dyDescent="0.2"/>
  <cols>
    <col min="1" max="1" width="65.7109375" style="1009" customWidth="1"/>
    <col min="2" max="2" width="10.7109375" style="1014" customWidth="1"/>
    <col min="3" max="3" width="20.7109375" style="1009" customWidth="1"/>
    <col min="4" max="4" width="3.28515625" style="1009" customWidth="1"/>
    <col min="5" max="5" width="65.7109375" style="1009" customWidth="1"/>
    <col min="6" max="6" width="10.7109375" style="1009" customWidth="1"/>
    <col min="7" max="7" width="20.7109375" style="1009" customWidth="1"/>
    <col min="8" max="8" width="73.28515625" style="1009" customWidth="1"/>
    <col min="9" max="13" width="9.28515625" style="1009"/>
    <col min="14" max="14" width="9.140625" style="3" customWidth="1"/>
    <col min="15" max="17" width="14.140625" style="1013" hidden="1" customWidth="1"/>
    <col min="18" max="18" width="14.140625" style="1012" hidden="1" customWidth="1"/>
    <col min="19" max="19" width="9.28515625" style="1012" hidden="1" customWidth="1"/>
    <col min="20" max="22" width="14.140625" style="1013" hidden="1" customWidth="1"/>
    <col min="23" max="23" width="14.140625" style="1012" hidden="1" customWidth="1"/>
    <col min="24" max="256" width="9.28515625" style="1009"/>
    <col min="257" max="257" width="65.7109375" style="1009" customWidth="1"/>
    <col min="258" max="258" width="10.7109375" style="1009" customWidth="1"/>
    <col min="259" max="259" width="20.7109375" style="1009" customWidth="1"/>
    <col min="260" max="260" width="3.28515625" style="1009" customWidth="1"/>
    <col min="261" max="261" width="65.7109375" style="1009" customWidth="1"/>
    <col min="262" max="262" width="10.7109375" style="1009" customWidth="1"/>
    <col min="263" max="263" width="20.7109375" style="1009" customWidth="1"/>
    <col min="264" max="264" width="73.28515625" style="1009" customWidth="1"/>
    <col min="265" max="269" width="9.28515625" style="1009"/>
    <col min="270" max="270" width="9.140625" style="1009" customWidth="1"/>
    <col min="271" max="274" width="14.140625" style="1009" customWidth="1"/>
    <col min="275" max="275" width="9.28515625" style="1009"/>
    <col min="276" max="279" width="14.140625" style="1009" customWidth="1"/>
    <col min="280" max="512" width="9.28515625" style="1009"/>
    <col min="513" max="513" width="65.7109375" style="1009" customWidth="1"/>
    <col min="514" max="514" width="10.7109375" style="1009" customWidth="1"/>
    <col min="515" max="515" width="20.7109375" style="1009" customWidth="1"/>
    <col min="516" max="516" width="3.28515625" style="1009" customWidth="1"/>
    <col min="517" max="517" width="65.7109375" style="1009" customWidth="1"/>
    <col min="518" max="518" width="10.7109375" style="1009" customWidth="1"/>
    <col min="519" max="519" width="20.7109375" style="1009" customWidth="1"/>
    <col min="520" max="520" width="73.28515625" style="1009" customWidth="1"/>
    <col min="521" max="525" width="9.28515625" style="1009"/>
    <col min="526" max="526" width="9.140625" style="1009" customWidth="1"/>
    <col min="527" max="530" width="14.140625" style="1009" customWidth="1"/>
    <col min="531" max="531" width="9.28515625" style="1009"/>
    <col min="532" max="535" width="14.140625" style="1009" customWidth="1"/>
    <col min="536" max="768" width="9.28515625" style="1009"/>
    <col min="769" max="769" width="65.7109375" style="1009" customWidth="1"/>
    <col min="770" max="770" width="10.7109375" style="1009" customWidth="1"/>
    <col min="771" max="771" width="20.7109375" style="1009" customWidth="1"/>
    <col min="772" max="772" width="3.28515625" style="1009" customWidth="1"/>
    <col min="773" max="773" width="65.7109375" style="1009" customWidth="1"/>
    <col min="774" max="774" width="10.7109375" style="1009" customWidth="1"/>
    <col min="775" max="775" width="20.7109375" style="1009" customWidth="1"/>
    <col min="776" max="776" width="73.28515625" style="1009" customWidth="1"/>
    <col min="777" max="781" width="9.28515625" style="1009"/>
    <col min="782" max="782" width="9.140625" style="1009" customWidth="1"/>
    <col min="783" max="786" width="14.140625" style="1009" customWidth="1"/>
    <col min="787" max="787" width="9.28515625" style="1009"/>
    <col min="788" max="791" width="14.140625" style="1009" customWidth="1"/>
    <col min="792" max="1024" width="9.28515625" style="1009"/>
    <col min="1025" max="1025" width="65.7109375" style="1009" customWidth="1"/>
    <col min="1026" max="1026" width="10.7109375" style="1009" customWidth="1"/>
    <col min="1027" max="1027" width="20.7109375" style="1009" customWidth="1"/>
    <col min="1028" max="1028" width="3.28515625" style="1009" customWidth="1"/>
    <col min="1029" max="1029" width="65.7109375" style="1009" customWidth="1"/>
    <col min="1030" max="1030" width="10.7109375" style="1009" customWidth="1"/>
    <col min="1031" max="1031" width="20.7109375" style="1009" customWidth="1"/>
    <col min="1032" max="1032" width="73.28515625" style="1009" customWidth="1"/>
    <col min="1033" max="1037" width="9.28515625" style="1009"/>
    <col min="1038" max="1038" width="9.140625" style="1009" customWidth="1"/>
    <col min="1039" max="1042" width="14.140625" style="1009" customWidth="1"/>
    <col min="1043" max="1043" width="9.28515625" style="1009"/>
    <col min="1044" max="1047" width="14.140625" style="1009" customWidth="1"/>
    <col min="1048" max="1280" width="9.28515625" style="1009"/>
    <col min="1281" max="1281" width="65.7109375" style="1009" customWidth="1"/>
    <col min="1282" max="1282" width="10.7109375" style="1009" customWidth="1"/>
    <col min="1283" max="1283" width="20.7109375" style="1009" customWidth="1"/>
    <col min="1284" max="1284" width="3.28515625" style="1009" customWidth="1"/>
    <col min="1285" max="1285" width="65.7109375" style="1009" customWidth="1"/>
    <col min="1286" max="1286" width="10.7109375" style="1009" customWidth="1"/>
    <col min="1287" max="1287" width="20.7109375" style="1009" customWidth="1"/>
    <col min="1288" max="1288" width="73.28515625" style="1009" customWidth="1"/>
    <col min="1289" max="1293" width="9.28515625" style="1009"/>
    <col min="1294" max="1294" width="9.140625" style="1009" customWidth="1"/>
    <col min="1295" max="1298" width="14.140625" style="1009" customWidth="1"/>
    <col min="1299" max="1299" width="9.28515625" style="1009"/>
    <col min="1300" max="1303" width="14.140625" style="1009" customWidth="1"/>
    <col min="1304" max="1536" width="9.28515625" style="1009"/>
    <col min="1537" max="1537" width="65.7109375" style="1009" customWidth="1"/>
    <col min="1538" max="1538" width="10.7109375" style="1009" customWidth="1"/>
    <col min="1539" max="1539" width="20.7109375" style="1009" customWidth="1"/>
    <col min="1540" max="1540" width="3.28515625" style="1009" customWidth="1"/>
    <col min="1541" max="1541" width="65.7109375" style="1009" customWidth="1"/>
    <col min="1542" max="1542" width="10.7109375" style="1009" customWidth="1"/>
    <col min="1543" max="1543" width="20.7109375" style="1009" customWidth="1"/>
    <col min="1544" max="1544" width="73.28515625" style="1009" customWidth="1"/>
    <col min="1545" max="1549" width="9.28515625" style="1009"/>
    <col min="1550" max="1550" width="9.140625" style="1009" customWidth="1"/>
    <col min="1551" max="1554" width="14.140625" style="1009" customWidth="1"/>
    <col min="1555" max="1555" width="9.28515625" style="1009"/>
    <col min="1556" max="1559" width="14.140625" style="1009" customWidth="1"/>
    <col min="1560" max="1792" width="9.28515625" style="1009"/>
    <col min="1793" max="1793" width="65.7109375" style="1009" customWidth="1"/>
    <col min="1794" max="1794" width="10.7109375" style="1009" customWidth="1"/>
    <col min="1795" max="1795" width="20.7109375" style="1009" customWidth="1"/>
    <col min="1796" max="1796" width="3.28515625" style="1009" customWidth="1"/>
    <col min="1797" max="1797" width="65.7109375" style="1009" customWidth="1"/>
    <col min="1798" max="1798" width="10.7109375" style="1009" customWidth="1"/>
    <col min="1799" max="1799" width="20.7109375" style="1009" customWidth="1"/>
    <col min="1800" max="1800" width="73.28515625" style="1009" customWidth="1"/>
    <col min="1801" max="1805" width="9.28515625" style="1009"/>
    <col min="1806" max="1806" width="9.140625" style="1009" customWidth="1"/>
    <col min="1807" max="1810" width="14.140625" style="1009" customWidth="1"/>
    <col min="1811" max="1811" width="9.28515625" style="1009"/>
    <col min="1812" max="1815" width="14.140625" style="1009" customWidth="1"/>
    <col min="1816" max="2048" width="9.28515625" style="1009"/>
    <col min="2049" max="2049" width="65.7109375" style="1009" customWidth="1"/>
    <col min="2050" max="2050" width="10.7109375" style="1009" customWidth="1"/>
    <col min="2051" max="2051" width="20.7109375" style="1009" customWidth="1"/>
    <col min="2052" max="2052" width="3.28515625" style="1009" customWidth="1"/>
    <col min="2053" max="2053" width="65.7109375" style="1009" customWidth="1"/>
    <col min="2054" max="2054" width="10.7109375" style="1009" customWidth="1"/>
    <col min="2055" max="2055" width="20.7109375" style="1009" customWidth="1"/>
    <col min="2056" max="2056" width="73.28515625" style="1009" customWidth="1"/>
    <col min="2057" max="2061" width="9.28515625" style="1009"/>
    <col min="2062" max="2062" width="9.140625" style="1009" customWidth="1"/>
    <col min="2063" max="2066" width="14.140625" style="1009" customWidth="1"/>
    <col min="2067" max="2067" width="9.28515625" style="1009"/>
    <col min="2068" max="2071" width="14.140625" style="1009" customWidth="1"/>
    <col min="2072" max="2304" width="9.28515625" style="1009"/>
    <col min="2305" max="2305" width="65.7109375" style="1009" customWidth="1"/>
    <col min="2306" max="2306" width="10.7109375" style="1009" customWidth="1"/>
    <col min="2307" max="2307" width="20.7109375" style="1009" customWidth="1"/>
    <col min="2308" max="2308" width="3.28515625" style="1009" customWidth="1"/>
    <col min="2309" max="2309" width="65.7109375" style="1009" customWidth="1"/>
    <col min="2310" max="2310" width="10.7109375" style="1009" customWidth="1"/>
    <col min="2311" max="2311" width="20.7109375" style="1009" customWidth="1"/>
    <col min="2312" max="2312" width="73.28515625" style="1009" customWidth="1"/>
    <col min="2313" max="2317" width="9.28515625" style="1009"/>
    <col min="2318" max="2318" width="9.140625" style="1009" customWidth="1"/>
    <col min="2319" max="2322" width="14.140625" style="1009" customWidth="1"/>
    <col min="2323" max="2323" width="9.28515625" style="1009"/>
    <col min="2324" max="2327" width="14.140625" style="1009" customWidth="1"/>
    <col min="2328" max="2560" width="9.28515625" style="1009"/>
    <col min="2561" max="2561" width="65.7109375" style="1009" customWidth="1"/>
    <col min="2562" max="2562" width="10.7109375" style="1009" customWidth="1"/>
    <col min="2563" max="2563" width="20.7109375" style="1009" customWidth="1"/>
    <col min="2564" max="2564" width="3.28515625" style="1009" customWidth="1"/>
    <col min="2565" max="2565" width="65.7109375" style="1009" customWidth="1"/>
    <col min="2566" max="2566" width="10.7109375" style="1009" customWidth="1"/>
    <col min="2567" max="2567" width="20.7109375" style="1009" customWidth="1"/>
    <col min="2568" max="2568" width="73.28515625" style="1009" customWidth="1"/>
    <col min="2569" max="2573" width="9.28515625" style="1009"/>
    <col min="2574" max="2574" width="9.140625" style="1009" customWidth="1"/>
    <col min="2575" max="2578" width="14.140625" style="1009" customWidth="1"/>
    <col min="2579" max="2579" width="9.28515625" style="1009"/>
    <col min="2580" max="2583" width="14.140625" style="1009" customWidth="1"/>
    <col min="2584" max="2816" width="9.28515625" style="1009"/>
    <col min="2817" max="2817" width="65.7109375" style="1009" customWidth="1"/>
    <col min="2818" max="2818" width="10.7109375" style="1009" customWidth="1"/>
    <col min="2819" max="2819" width="20.7109375" style="1009" customWidth="1"/>
    <col min="2820" max="2820" width="3.28515625" style="1009" customWidth="1"/>
    <col min="2821" max="2821" width="65.7109375" style="1009" customWidth="1"/>
    <col min="2822" max="2822" width="10.7109375" style="1009" customWidth="1"/>
    <col min="2823" max="2823" width="20.7109375" style="1009" customWidth="1"/>
    <col min="2824" max="2824" width="73.28515625" style="1009" customWidth="1"/>
    <col min="2825" max="2829" width="9.28515625" style="1009"/>
    <col min="2830" max="2830" width="9.140625" style="1009" customWidth="1"/>
    <col min="2831" max="2834" width="14.140625" style="1009" customWidth="1"/>
    <col min="2835" max="2835" width="9.28515625" style="1009"/>
    <col min="2836" max="2839" width="14.140625" style="1009" customWidth="1"/>
    <col min="2840" max="3072" width="9.28515625" style="1009"/>
    <col min="3073" max="3073" width="65.7109375" style="1009" customWidth="1"/>
    <col min="3074" max="3074" width="10.7109375" style="1009" customWidth="1"/>
    <col min="3075" max="3075" width="20.7109375" style="1009" customWidth="1"/>
    <col min="3076" max="3076" width="3.28515625" style="1009" customWidth="1"/>
    <col min="3077" max="3077" width="65.7109375" style="1009" customWidth="1"/>
    <col min="3078" max="3078" width="10.7109375" style="1009" customWidth="1"/>
    <col min="3079" max="3079" width="20.7109375" style="1009" customWidth="1"/>
    <col min="3080" max="3080" width="73.28515625" style="1009" customWidth="1"/>
    <col min="3081" max="3085" width="9.28515625" style="1009"/>
    <col min="3086" max="3086" width="9.140625" style="1009" customWidth="1"/>
    <col min="3087" max="3090" width="14.140625" style="1009" customWidth="1"/>
    <col min="3091" max="3091" width="9.28515625" style="1009"/>
    <col min="3092" max="3095" width="14.140625" style="1009" customWidth="1"/>
    <col min="3096" max="3328" width="9.28515625" style="1009"/>
    <col min="3329" max="3329" width="65.7109375" style="1009" customWidth="1"/>
    <col min="3330" max="3330" width="10.7109375" style="1009" customWidth="1"/>
    <col min="3331" max="3331" width="20.7109375" style="1009" customWidth="1"/>
    <col min="3332" max="3332" width="3.28515625" style="1009" customWidth="1"/>
    <col min="3333" max="3333" width="65.7109375" style="1009" customWidth="1"/>
    <col min="3334" max="3334" width="10.7109375" style="1009" customWidth="1"/>
    <col min="3335" max="3335" width="20.7109375" style="1009" customWidth="1"/>
    <col min="3336" max="3336" width="73.28515625" style="1009" customWidth="1"/>
    <col min="3337" max="3341" width="9.28515625" style="1009"/>
    <col min="3342" max="3342" width="9.140625" style="1009" customWidth="1"/>
    <col min="3343" max="3346" width="14.140625" style="1009" customWidth="1"/>
    <col min="3347" max="3347" width="9.28515625" style="1009"/>
    <col min="3348" max="3351" width="14.140625" style="1009" customWidth="1"/>
    <col min="3352" max="3584" width="9.28515625" style="1009"/>
    <col min="3585" max="3585" width="65.7109375" style="1009" customWidth="1"/>
    <col min="3586" max="3586" width="10.7109375" style="1009" customWidth="1"/>
    <col min="3587" max="3587" width="20.7109375" style="1009" customWidth="1"/>
    <col min="3588" max="3588" width="3.28515625" style="1009" customWidth="1"/>
    <col min="3589" max="3589" width="65.7109375" style="1009" customWidth="1"/>
    <col min="3590" max="3590" width="10.7109375" style="1009" customWidth="1"/>
    <col min="3591" max="3591" width="20.7109375" style="1009" customWidth="1"/>
    <col min="3592" max="3592" width="73.28515625" style="1009" customWidth="1"/>
    <col min="3593" max="3597" width="9.28515625" style="1009"/>
    <col min="3598" max="3598" width="9.140625" style="1009" customWidth="1"/>
    <col min="3599" max="3602" width="14.140625" style="1009" customWidth="1"/>
    <col min="3603" max="3603" width="9.28515625" style="1009"/>
    <col min="3604" max="3607" width="14.140625" style="1009" customWidth="1"/>
    <col min="3608" max="3840" width="9.28515625" style="1009"/>
    <col min="3841" max="3841" width="65.7109375" style="1009" customWidth="1"/>
    <col min="3842" max="3842" width="10.7109375" style="1009" customWidth="1"/>
    <col min="3843" max="3843" width="20.7109375" style="1009" customWidth="1"/>
    <col min="3844" max="3844" width="3.28515625" style="1009" customWidth="1"/>
    <col min="3845" max="3845" width="65.7109375" style="1009" customWidth="1"/>
    <col min="3846" max="3846" width="10.7109375" style="1009" customWidth="1"/>
    <col min="3847" max="3847" width="20.7109375" style="1009" customWidth="1"/>
    <col min="3848" max="3848" width="73.28515625" style="1009" customWidth="1"/>
    <col min="3849" max="3853" width="9.28515625" style="1009"/>
    <col min="3854" max="3854" width="9.140625" style="1009" customWidth="1"/>
    <col min="3855" max="3858" width="14.140625" style="1009" customWidth="1"/>
    <col min="3859" max="3859" width="9.28515625" style="1009"/>
    <col min="3860" max="3863" width="14.140625" style="1009" customWidth="1"/>
    <col min="3864" max="4096" width="9.28515625" style="1009"/>
    <col min="4097" max="4097" width="65.7109375" style="1009" customWidth="1"/>
    <col min="4098" max="4098" width="10.7109375" style="1009" customWidth="1"/>
    <col min="4099" max="4099" width="20.7109375" style="1009" customWidth="1"/>
    <col min="4100" max="4100" width="3.28515625" style="1009" customWidth="1"/>
    <col min="4101" max="4101" width="65.7109375" style="1009" customWidth="1"/>
    <col min="4102" max="4102" width="10.7109375" style="1009" customWidth="1"/>
    <col min="4103" max="4103" width="20.7109375" style="1009" customWidth="1"/>
    <col min="4104" max="4104" width="73.28515625" style="1009" customWidth="1"/>
    <col min="4105" max="4109" width="9.28515625" style="1009"/>
    <col min="4110" max="4110" width="9.140625" style="1009" customWidth="1"/>
    <col min="4111" max="4114" width="14.140625" style="1009" customWidth="1"/>
    <col min="4115" max="4115" width="9.28515625" style="1009"/>
    <col min="4116" max="4119" width="14.140625" style="1009" customWidth="1"/>
    <col min="4120" max="4352" width="9.28515625" style="1009"/>
    <col min="4353" max="4353" width="65.7109375" style="1009" customWidth="1"/>
    <col min="4354" max="4354" width="10.7109375" style="1009" customWidth="1"/>
    <col min="4355" max="4355" width="20.7109375" style="1009" customWidth="1"/>
    <col min="4356" max="4356" width="3.28515625" style="1009" customWidth="1"/>
    <col min="4357" max="4357" width="65.7109375" style="1009" customWidth="1"/>
    <col min="4358" max="4358" width="10.7109375" style="1009" customWidth="1"/>
    <col min="4359" max="4359" width="20.7109375" style="1009" customWidth="1"/>
    <col min="4360" max="4360" width="73.28515625" style="1009" customWidth="1"/>
    <col min="4361" max="4365" width="9.28515625" style="1009"/>
    <col min="4366" max="4366" width="9.140625" style="1009" customWidth="1"/>
    <col min="4367" max="4370" width="14.140625" style="1009" customWidth="1"/>
    <col min="4371" max="4371" width="9.28515625" style="1009"/>
    <col min="4372" max="4375" width="14.140625" style="1009" customWidth="1"/>
    <col min="4376" max="4608" width="9.28515625" style="1009"/>
    <col min="4609" max="4609" width="65.7109375" style="1009" customWidth="1"/>
    <col min="4610" max="4610" width="10.7109375" style="1009" customWidth="1"/>
    <col min="4611" max="4611" width="20.7109375" style="1009" customWidth="1"/>
    <col min="4612" max="4612" width="3.28515625" style="1009" customWidth="1"/>
    <col min="4613" max="4613" width="65.7109375" style="1009" customWidth="1"/>
    <col min="4614" max="4614" width="10.7109375" style="1009" customWidth="1"/>
    <col min="4615" max="4615" width="20.7109375" style="1009" customWidth="1"/>
    <col min="4616" max="4616" width="73.28515625" style="1009" customWidth="1"/>
    <col min="4617" max="4621" width="9.28515625" style="1009"/>
    <col min="4622" max="4622" width="9.140625" style="1009" customWidth="1"/>
    <col min="4623" max="4626" width="14.140625" style="1009" customWidth="1"/>
    <col min="4627" max="4627" width="9.28515625" style="1009"/>
    <col min="4628" max="4631" width="14.140625" style="1009" customWidth="1"/>
    <col min="4632" max="4864" width="9.28515625" style="1009"/>
    <col min="4865" max="4865" width="65.7109375" style="1009" customWidth="1"/>
    <col min="4866" max="4866" width="10.7109375" style="1009" customWidth="1"/>
    <col min="4867" max="4867" width="20.7109375" style="1009" customWidth="1"/>
    <col min="4868" max="4868" width="3.28515625" style="1009" customWidth="1"/>
    <col min="4869" max="4869" width="65.7109375" style="1009" customWidth="1"/>
    <col min="4870" max="4870" width="10.7109375" style="1009" customWidth="1"/>
    <col min="4871" max="4871" width="20.7109375" style="1009" customWidth="1"/>
    <col min="4872" max="4872" width="73.28515625" style="1009" customWidth="1"/>
    <col min="4873" max="4877" width="9.28515625" style="1009"/>
    <col min="4878" max="4878" width="9.140625" style="1009" customWidth="1"/>
    <col min="4879" max="4882" width="14.140625" style="1009" customWidth="1"/>
    <col min="4883" max="4883" width="9.28515625" style="1009"/>
    <col min="4884" max="4887" width="14.140625" style="1009" customWidth="1"/>
    <col min="4888" max="5120" width="9.28515625" style="1009"/>
    <col min="5121" max="5121" width="65.7109375" style="1009" customWidth="1"/>
    <col min="5122" max="5122" width="10.7109375" style="1009" customWidth="1"/>
    <col min="5123" max="5123" width="20.7109375" style="1009" customWidth="1"/>
    <col min="5124" max="5124" width="3.28515625" style="1009" customWidth="1"/>
    <col min="5125" max="5125" width="65.7109375" style="1009" customWidth="1"/>
    <col min="5126" max="5126" width="10.7109375" style="1009" customWidth="1"/>
    <col min="5127" max="5127" width="20.7109375" style="1009" customWidth="1"/>
    <col min="5128" max="5128" width="73.28515625" style="1009" customWidth="1"/>
    <col min="5129" max="5133" width="9.28515625" style="1009"/>
    <col min="5134" max="5134" width="9.140625" style="1009" customWidth="1"/>
    <col min="5135" max="5138" width="14.140625" style="1009" customWidth="1"/>
    <col min="5139" max="5139" width="9.28515625" style="1009"/>
    <col min="5140" max="5143" width="14.140625" style="1009" customWidth="1"/>
    <col min="5144" max="5376" width="9.28515625" style="1009"/>
    <col min="5377" max="5377" width="65.7109375" style="1009" customWidth="1"/>
    <col min="5378" max="5378" width="10.7109375" style="1009" customWidth="1"/>
    <col min="5379" max="5379" width="20.7109375" style="1009" customWidth="1"/>
    <col min="5380" max="5380" width="3.28515625" style="1009" customWidth="1"/>
    <col min="5381" max="5381" width="65.7109375" style="1009" customWidth="1"/>
    <col min="5382" max="5382" width="10.7109375" style="1009" customWidth="1"/>
    <col min="5383" max="5383" width="20.7109375" style="1009" customWidth="1"/>
    <col min="5384" max="5384" width="73.28515625" style="1009" customWidth="1"/>
    <col min="5385" max="5389" width="9.28515625" style="1009"/>
    <col min="5390" max="5390" width="9.140625" style="1009" customWidth="1"/>
    <col min="5391" max="5394" width="14.140625" style="1009" customWidth="1"/>
    <col min="5395" max="5395" width="9.28515625" style="1009"/>
    <col min="5396" max="5399" width="14.140625" style="1009" customWidth="1"/>
    <col min="5400" max="5632" width="9.28515625" style="1009"/>
    <col min="5633" max="5633" width="65.7109375" style="1009" customWidth="1"/>
    <col min="5634" max="5634" width="10.7109375" style="1009" customWidth="1"/>
    <col min="5635" max="5635" width="20.7109375" style="1009" customWidth="1"/>
    <col min="5636" max="5636" width="3.28515625" style="1009" customWidth="1"/>
    <col min="5637" max="5637" width="65.7109375" style="1009" customWidth="1"/>
    <col min="5638" max="5638" width="10.7109375" style="1009" customWidth="1"/>
    <col min="5639" max="5639" width="20.7109375" style="1009" customWidth="1"/>
    <col min="5640" max="5640" width="73.28515625" style="1009" customWidth="1"/>
    <col min="5641" max="5645" width="9.28515625" style="1009"/>
    <col min="5646" max="5646" width="9.140625" style="1009" customWidth="1"/>
    <col min="5647" max="5650" width="14.140625" style="1009" customWidth="1"/>
    <col min="5651" max="5651" width="9.28515625" style="1009"/>
    <col min="5652" max="5655" width="14.140625" style="1009" customWidth="1"/>
    <col min="5656" max="5888" width="9.28515625" style="1009"/>
    <col min="5889" max="5889" width="65.7109375" style="1009" customWidth="1"/>
    <col min="5890" max="5890" width="10.7109375" style="1009" customWidth="1"/>
    <col min="5891" max="5891" width="20.7109375" style="1009" customWidth="1"/>
    <col min="5892" max="5892" width="3.28515625" style="1009" customWidth="1"/>
    <col min="5893" max="5893" width="65.7109375" style="1009" customWidth="1"/>
    <col min="5894" max="5894" width="10.7109375" style="1009" customWidth="1"/>
    <col min="5895" max="5895" width="20.7109375" style="1009" customWidth="1"/>
    <col min="5896" max="5896" width="73.28515625" style="1009" customWidth="1"/>
    <col min="5897" max="5901" width="9.28515625" style="1009"/>
    <col min="5902" max="5902" width="9.140625" style="1009" customWidth="1"/>
    <col min="5903" max="5906" width="14.140625" style="1009" customWidth="1"/>
    <col min="5907" max="5907" width="9.28515625" style="1009"/>
    <col min="5908" max="5911" width="14.140625" style="1009" customWidth="1"/>
    <col min="5912" max="6144" width="9.28515625" style="1009"/>
    <col min="6145" max="6145" width="65.7109375" style="1009" customWidth="1"/>
    <col min="6146" max="6146" width="10.7109375" style="1009" customWidth="1"/>
    <col min="6147" max="6147" width="20.7109375" style="1009" customWidth="1"/>
    <col min="6148" max="6148" width="3.28515625" style="1009" customWidth="1"/>
    <col min="6149" max="6149" width="65.7109375" style="1009" customWidth="1"/>
    <col min="6150" max="6150" width="10.7109375" style="1009" customWidth="1"/>
    <col min="6151" max="6151" width="20.7109375" style="1009" customWidth="1"/>
    <col min="6152" max="6152" width="73.28515625" style="1009" customWidth="1"/>
    <col min="6153" max="6157" width="9.28515625" style="1009"/>
    <col min="6158" max="6158" width="9.140625" style="1009" customWidth="1"/>
    <col min="6159" max="6162" width="14.140625" style="1009" customWidth="1"/>
    <col min="6163" max="6163" width="9.28515625" style="1009"/>
    <col min="6164" max="6167" width="14.140625" style="1009" customWidth="1"/>
    <col min="6168" max="6400" width="9.28515625" style="1009"/>
    <col min="6401" max="6401" width="65.7109375" style="1009" customWidth="1"/>
    <col min="6402" max="6402" width="10.7109375" style="1009" customWidth="1"/>
    <col min="6403" max="6403" width="20.7109375" style="1009" customWidth="1"/>
    <col min="6404" max="6404" width="3.28515625" style="1009" customWidth="1"/>
    <col min="6405" max="6405" width="65.7109375" style="1009" customWidth="1"/>
    <col min="6406" max="6406" width="10.7109375" style="1009" customWidth="1"/>
    <col min="6407" max="6407" width="20.7109375" style="1009" customWidth="1"/>
    <col min="6408" max="6408" width="73.28515625" style="1009" customWidth="1"/>
    <col min="6409" max="6413" width="9.28515625" style="1009"/>
    <col min="6414" max="6414" width="9.140625" style="1009" customWidth="1"/>
    <col min="6415" max="6418" width="14.140625" style="1009" customWidth="1"/>
    <col min="6419" max="6419" width="9.28515625" style="1009"/>
    <col min="6420" max="6423" width="14.140625" style="1009" customWidth="1"/>
    <col min="6424" max="6656" width="9.28515625" style="1009"/>
    <col min="6657" max="6657" width="65.7109375" style="1009" customWidth="1"/>
    <col min="6658" max="6658" width="10.7109375" style="1009" customWidth="1"/>
    <col min="6659" max="6659" width="20.7109375" style="1009" customWidth="1"/>
    <col min="6660" max="6660" width="3.28515625" style="1009" customWidth="1"/>
    <col min="6661" max="6661" width="65.7109375" style="1009" customWidth="1"/>
    <col min="6662" max="6662" width="10.7109375" style="1009" customWidth="1"/>
    <col min="6663" max="6663" width="20.7109375" style="1009" customWidth="1"/>
    <col min="6664" max="6664" width="73.28515625" style="1009" customWidth="1"/>
    <col min="6665" max="6669" width="9.28515625" style="1009"/>
    <col min="6670" max="6670" width="9.140625" style="1009" customWidth="1"/>
    <col min="6671" max="6674" width="14.140625" style="1009" customWidth="1"/>
    <col min="6675" max="6675" width="9.28515625" style="1009"/>
    <col min="6676" max="6679" width="14.140625" style="1009" customWidth="1"/>
    <col min="6680" max="6912" width="9.28515625" style="1009"/>
    <col min="6913" max="6913" width="65.7109375" style="1009" customWidth="1"/>
    <col min="6914" max="6914" width="10.7109375" style="1009" customWidth="1"/>
    <col min="6915" max="6915" width="20.7109375" style="1009" customWidth="1"/>
    <col min="6916" max="6916" width="3.28515625" style="1009" customWidth="1"/>
    <col min="6917" max="6917" width="65.7109375" style="1009" customWidth="1"/>
    <col min="6918" max="6918" width="10.7109375" style="1009" customWidth="1"/>
    <col min="6919" max="6919" width="20.7109375" style="1009" customWidth="1"/>
    <col min="6920" max="6920" width="73.28515625" style="1009" customWidth="1"/>
    <col min="6921" max="6925" width="9.28515625" style="1009"/>
    <col min="6926" max="6926" width="9.140625" style="1009" customWidth="1"/>
    <col min="6927" max="6930" width="14.140625" style="1009" customWidth="1"/>
    <col min="6931" max="6931" width="9.28515625" style="1009"/>
    <col min="6932" max="6935" width="14.140625" style="1009" customWidth="1"/>
    <col min="6936" max="7168" width="9.28515625" style="1009"/>
    <col min="7169" max="7169" width="65.7109375" style="1009" customWidth="1"/>
    <col min="7170" max="7170" width="10.7109375" style="1009" customWidth="1"/>
    <col min="7171" max="7171" width="20.7109375" style="1009" customWidth="1"/>
    <col min="7172" max="7172" width="3.28515625" style="1009" customWidth="1"/>
    <col min="7173" max="7173" width="65.7109375" style="1009" customWidth="1"/>
    <col min="7174" max="7174" width="10.7109375" style="1009" customWidth="1"/>
    <col min="7175" max="7175" width="20.7109375" style="1009" customWidth="1"/>
    <col min="7176" max="7176" width="73.28515625" style="1009" customWidth="1"/>
    <col min="7177" max="7181" width="9.28515625" style="1009"/>
    <col min="7182" max="7182" width="9.140625" style="1009" customWidth="1"/>
    <col min="7183" max="7186" width="14.140625" style="1009" customWidth="1"/>
    <col min="7187" max="7187" width="9.28515625" style="1009"/>
    <col min="7188" max="7191" width="14.140625" style="1009" customWidth="1"/>
    <col min="7192" max="7424" width="9.28515625" style="1009"/>
    <col min="7425" max="7425" width="65.7109375" style="1009" customWidth="1"/>
    <col min="7426" max="7426" width="10.7109375" style="1009" customWidth="1"/>
    <col min="7427" max="7427" width="20.7109375" style="1009" customWidth="1"/>
    <col min="7428" max="7428" width="3.28515625" style="1009" customWidth="1"/>
    <col min="7429" max="7429" width="65.7109375" style="1009" customWidth="1"/>
    <col min="7430" max="7430" width="10.7109375" style="1009" customWidth="1"/>
    <col min="7431" max="7431" width="20.7109375" style="1009" customWidth="1"/>
    <col min="7432" max="7432" width="73.28515625" style="1009" customWidth="1"/>
    <col min="7433" max="7437" width="9.28515625" style="1009"/>
    <col min="7438" max="7438" width="9.140625" style="1009" customWidth="1"/>
    <col min="7439" max="7442" width="14.140625" style="1009" customWidth="1"/>
    <col min="7443" max="7443" width="9.28515625" style="1009"/>
    <col min="7444" max="7447" width="14.140625" style="1009" customWidth="1"/>
    <col min="7448" max="7680" width="9.28515625" style="1009"/>
    <col min="7681" max="7681" width="65.7109375" style="1009" customWidth="1"/>
    <col min="7682" max="7682" width="10.7109375" style="1009" customWidth="1"/>
    <col min="7683" max="7683" width="20.7109375" style="1009" customWidth="1"/>
    <col min="7684" max="7684" width="3.28515625" style="1009" customWidth="1"/>
    <col min="7685" max="7685" width="65.7109375" style="1009" customWidth="1"/>
    <col min="7686" max="7686" width="10.7109375" style="1009" customWidth="1"/>
    <col min="7687" max="7687" width="20.7109375" style="1009" customWidth="1"/>
    <col min="7688" max="7688" width="73.28515625" style="1009" customWidth="1"/>
    <col min="7689" max="7693" width="9.28515625" style="1009"/>
    <col min="7694" max="7694" width="9.140625" style="1009" customWidth="1"/>
    <col min="7695" max="7698" width="14.140625" style="1009" customWidth="1"/>
    <col min="7699" max="7699" width="9.28515625" style="1009"/>
    <col min="7700" max="7703" width="14.140625" style="1009" customWidth="1"/>
    <col min="7704" max="7936" width="9.28515625" style="1009"/>
    <col min="7937" max="7937" width="65.7109375" style="1009" customWidth="1"/>
    <col min="7938" max="7938" width="10.7109375" style="1009" customWidth="1"/>
    <col min="7939" max="7939" width="20.7109375" style="1009" customWidth="1"/>
    <col min="7940" max="7940" width="3.28515625" style="1009" customWidth="1"/>
    <col min="7941" max="7941" width="65.7109375" style="1009" customWidth="1"/>
    <col min="7942" max="7942" width="10.7109375" style="1009" customWidth="1"/>
    <col min="7943" max="7943" width="20.7109375" style="1009" customWidth="1"/>
    <col min="7944" max="7944" width="73.28515625" style="1009" customWidth="1"/>
    <col min="7945" max="7949" width="9.28515625" style="1009"/>
    <col min="7950" max="7950" width="9.140625" style="1009" customWidth="1"/>
    <col min="7951" max="7954" width="14.140625" style="1009" customWidth="1"/>
    <col min="7955" max="7955" width="9.28515625" style="1009"/>
    <col min="7956" max="7959" width="14.140625" style="1009" customWidth="1"/>
    <col min="7960" max="8192" width="9.28515625" style="1009"/>
    <col min="8193" max="8193" width="65.7109375" style="1009" customWidth="1"/>
    <col min="8194" max="8194" width="10.7109375" style="1009" customWidth="1"/>
    <col min="8195" max="8195" width="20.7109375" style="1009" customWidth="1"/>
    <col min="8196" max="8196" width="3.28515625" style="1009" customWidth="1"/>
    <col min="8197" max="8197" width="65.7109375" style="1009" customWidth="1"/>
    <col min="8198" max="8198" width="10.7109375" style="1009" customWidth="1"/>
    <col min="8199" max="8199" width="20.7109375" style="1009" customWidth="1"/>
    <col min="8200" max="8200" width="73.28515625" style="1009" customWidth="1"/>
    <col min="8201" max="8205" width="9.28515625" style="1009"/>
    <col min="8206" max="8206" width="9.140625" style="1009" customWidth="1"/>
    <col min="8207" max="8210" width="14.140625" style="1009" customWidth="1"/>
    <col min="8211" max="8211" width="9.28515625" style="1009"/>
    <col min="8212" max="8215" width="14.140625" style="1009" customWidth="1"/>
    <col min="8216" max="8448" width="9.28515625" style="1009"/>
    <col min="8449" max="8449" width="65.7109375" style="1009" customWidth="1"/>
    <col min="8450" max="8450" width="10.7109375" style="1009" customWidth="1"/>
    <col min="8451" max="8451" width="20.7109375" style="1009" customWidth="1"/>
    <col min="8452" max="8452" width="3.28515625" style="1009" customWidth="1"/>
    <col min="8453" max="8453" width="65.7109375" style="1009" customWidth="1"/>
    <col min="8454" max="8454" width="10.7109375" style="1009" customWidth="1"/>
    <col min="8455" max="8455" width="20.7109375" style="1009" customWidth="1"/>
    <col min="8456" max="8456" width="73.28515625" style="1009" customWidth="1"/>
    <col min="8457" max="8461" width="9.28515625" style="1009"/>
    <col min="8462" max="8462" width="9.140625" style="1009" customWidth="1"/>
    <col min="8463" max="8466" width="14.140625" style="1009" customWidth="1"/>
    <col min="8467" max="8467" width="9.28515625" style="1009"/>
    <col min="8468" max="8471" width="14.140625" style="1009" customWidth="1"/>
    <col min="8472" max="8704" width="9.28515625" style="1009"/>
    <col min="8705" max="8705" width="65.7109375" style="1009" customWidth="1"/>
    <col min="8706" max="8706" width="10.7109375" style="1009" customWidth="1"/>
    <col min="8707" max="8707" width="20.7109375" style="1009" customWidth="1"/>
    <col min="8708" max="8708" width="3.28515625" style="1009" customWidth="1"/>
    <col min="8709" max="8709" width="65.7109375" style="1009" customWidth="1"/>
    <col min="8710" max="8710" width="10.7109375" style="1009" customWidth="1"/>
    <col min="8711" max="8711" width="20.7109375" style="1009" customWidth="1"/>
    <col min="8712" max="8712" width="73.28515625" style="1009" customWidth="1"/>
    <col min="8713" max="8717" width="9.28515625" style="1009"/>
    <col min="8718" max="8718" width="9.140625" style="1009" customWidth="1"/>
    <col min="8719" max="8722" width="14.140625" style="1009" customWidth="1"/>
    <col min="8723" max="8723" width="9.28515625" style="1009"/>
    <col min="8724" max="8727" width="14.140625" style="1009" customWidth="1"/>
    <col min="8728" max="8960" width="9.28515625" style="1009"/>
    <col min="8961" max="8961" width="65.7109375" style="1009" customWidth="1"/>
    <col min="8962" max="8962" width="10.7109375" style="1009" customWidth="1"/>
    <col min="8963" max="8963" width="20.7109375" style="1009" customWidth="1"/>
    <col min="8964" max="8964" width="3.28515625" style="1009" customWidth="1"/>
    <col min="8965" max="8965" width="65.7109375" style="1009" customWidth="1"/>
    <col min="8966" max="8966" width="10.7109375" style="1009" customWidth="1"/>
    <col min="8967" max="8967" width="20.7109375" style="1009" customWidth="1"/>
    <col min="8968" max="8968" width="73.28515625" style="1009" customWidth="1"/>
    <col min="8969" max="8973" width="9.28515625" style="1009"/>
    <col min="8974" max="8974" width="9.140625" style="1009" customWidth="1"/>
    <col min="8975" max="8978" width="14.140625" style="1009" customWidth="1"/>
    <col min="8979" max="8979" width="9.28515625" style="1009"/>
    <col min="8980" max="8983" width="14.140625" style="1009" customWidth="1"/>
    <col min="8984" max="9216" width="9.28515625" style="1009"/>
    <col min="9217" max="9217" width="65.7109375" style="1009" customWidth="1"/>
    <col min="9218" max="9218" width="10.7109375" style="1009" customWidth="1"/>
    <col min="9219" max="9219" width="20.7109375" style="1009" customWidth="1"/>
    <col min="9220" max="9220" width="3.28515625" style="1009" customWidth="1"/>
    <col min="9221" max="9221" width="65.7109375" style="1009" customWidth="1"/>
    <col min="9222" max="9222" width="10.7109375" style="1009" customWidth="1"/>
    <col min="9223" max="9223" width="20.7109375" style="1009" customWidth="1"/>
    <col min="9224" max="9224" width="73.28515625" style="1009" customWidth="1"/>
    <col min="9225" max="9229" width="9.28515625" style="1009"/>
    <col min="9230" max="9230" width="9.140625" style="1009" customWidth="1"/>
    <col min="9231" max="9234" width="14.140625" style="1009" customWidth="1"/>
    <col min="9235" max="9235" width="9.28515625" style="1009"/>
    <col min="9236" max="9239" width="14.140625" style="1009" customWidth="1"/>
    <col min="9240" max="9472" width="9.28515625" style="1009"/>
    <col min="9473" max="9473" width="65.7109375" style="1009" customWidth="1"/>
    <col min="9474" max="9474" width="10.7109375" style="1009" customWidth="1"/>
    <col min="9475" max="9475" width="20.7109375" style="1009" customWidth="1"/>
    <col min="9476" max="9476" width="3.28515625" style="1009" customWidth="1"/>
    <col min="9477" max="9477" width="65.7109375" style="1009" customWidth="1"/>
    <col min="9478" max="9478" width="10.7109375" style="1009" customWidth="1"/>
    <col min="9479" max="9479" width="20.7109375" style="1009" customWidth="1"/>
    <col min="9480" max="9480" width="73.28515625" style="1009" customWidth="1"/>
    <col min="9481" max="9485" width="9.28515625" style="1009"/>
    <col min="9486" max="9486" width="9.140625" style="1009" customWidth="1"/>
    <col min="9487" max="9490" width="14.140625" style="1009" customWidth="1"/>
    <col min="9491" max="9491" width="9.28515625" style="1009"/>
    <col min="9492" max="9495" width="14.140625" style="1009" customWidth="1"/>
    <col min="9496" max="9728" width="9.28515625" style="1009"/>
    <col min="9729" max="9729" width="65.7109375" style="1009" customWidth="1"/>
    <col min="9730" max="9730" width="10.7109375" style="1009" customWidth="1"/>
    <col min="9731" max="9731" width="20.7109375" style="1009" customWidth="1"/>
    <col min="9732" max="9732" width="3.28515625" style="1009" customWidth="1"/>
    <col min="9733" max="9733" width="65.7109375" style="1009" customWidth="1"/>
    <col min="9734" max="9734" width="10.7109375" style="1009" customWidth="1"/>
    <col min="9735" max="9735" width="20.7109375" style="1009" customWidth="1"/>
    <col min="9736" max="9736" width="73.28515625" style="1009" customWidth="1"/>
    <col min="9737" max="9741" width="9.28515625" style="1009"/>
    <col min="9742" max="9742" width="9.140625" style="1009" customWidth="1"/>
    <col min="9743" max="9746" width="14.140625" style="1009" customWidth="1"/>
    <col min="9747" max="9747" width="9.28515625" style="1009"/>
    <col min="9748" max="9751" width="14.140625" style="1009" customWidth="1"/>
    <col min="9752" max="9984" width="9.28515625" style="1009"/>
    <col min="9985" max="9985" width="65.7109375" style="1009" customWidth="1"/>
    <col min="9986" max="9986" width="10.7109375" style="1009" customWidth="1"/>
    <col min="9987" max="9987" width="20.7109375" style="1009" customWidth="1"/>
    <col min="9988" max="9988" width="3.28515625" style="1009" customWidth="1"/>
    <col min="9989" max="9989" width="65.7109375" style="1009" customWidth="1"/>
    <col min="9990" max="9990" width="10.7109375" style="1009" customWidth="1"/>
    <col min="9991" max="9991" width="20.7109375" style="1009" customWidth="1"/>
    <col min="9992" max="9992" width="73.28515625" style="1009" customWidth="1"/>
    <col min="9993" max="9997" width="9.28515625" style="1009"/>
    <col min="9998" max="9998" width="9.140625" style="1009" customWidth="1"/>
    <col min="9999" max="10002" width="14.140625" style="1009" customWidth="1"/>
    <col min="10003" max="10003" width="9.28515625" style="1009"/>
    <col min="10004" max="10007" width="14.140625" style="1009" customWidth="1"/>
    <col min="10008" max="10240" width="9.28515625" style="1009"/>
    <col min="10241" max="10241" width="65.7109375" style="1009" customWidth="1"/>
    <col min="10242" max="10242" width="10.7109375" style="1009" customWidth="1"/>
    <col min="10243" max="10243" width="20.7109375" style="1009" customWidth="1"/>
    <col min="10244" max="10244" width="3.28515625" style="1009" customWidth="1"/>
    <col min="10245" max="10245" width="65.7109375" style="1009" customWidth="1"/>
    <col min="10246" max="10246" width="10.7109375" style="1009" customWidth="1"/>
    <col min="10247" max="10247" width="20.7109375" style="1009" customWidth="1"/>
    <col min="10248" max="10248" width="73.28515625" style="1009" customWidth="1"/>
    <col min="10249" max="10253" width="9.28515625" style="1009"/>
    <col min="10254" max="10254" width="9.140625" style="1009" customWidth="1"/>
    <col min="10255" max="10258" width="14.140625" style="1009" customWidth="1"/>
    <col min="10259" max="10259" width="9.28515625" style="1009"/>
    <col min="10260" max="10263" width="14.140625" style="1009" customWidth="1"/>
    <col min="10264" max="10496" width="9.28515625" style="1009"/>
    <col min="10497" max="10497" width="65.7109375" style="1009" customWidth="1"/>
    <col min="10498" max="10498" width="10.7109375" style="1009" customWidth="1"/>
    <col min="10499" max="10499" width="20.7109375" style="1009" customWidth="1"/>
    <col min="10500" max="10500" width="3.28515625" style="1009" customWidth="1"/>
    <col min="10501" max="10501" width="65.7109375" style="1009" customWidth="1"/>
    <col min="10502" max="10502" width="10.7109375" style="1009" customWidth="1"/>
    <col min="10503" max="10503" width="20.7109375" style="1009" customWidth="1"/>
    <col min="10504" max="10504" width="73.28515625" style="1009" customWidth="1"/>
    <col min="10505" max="10509" width="9.28515625" style="1009"/>
    <col min="10510" max="10510" width="9.140625" style="1009" customWidth="1"/>
    <col min="10511" max="10514" width="14.140625" style="1009" customWidth="1"/>
    <col min="10515" max="10515" width="9.28515625" style="1009"/>
    <col min="10516" max="10519" width="14.140625" style="1009" customWidth="1"/>
    <col min="10520" max="10752" width="9.28515625" style="1009"/>
    <col min="10753" max="10753" width="65.7109375" style="1009" customWidth="1"/>
    <col min="10754" max="10754" width="10.7109375" style="1009" customWidth="1"/>
    <col min="10755" max="10755" width="20.7109375" style="1009" customWidth="1"/>
    <col min="10756" max="10756" width="3.28515625" style="1009" customWidth="1"/>
    <col min="10757" max="10757" width="65.7109375" style="1009" customWidth="1"/>
    <col min="10758" max="10758" width="10.7109375" style="1009" customWidth="1"/>
    <col min="10759" max="10759" width="20.7109375" style="1009" customWidth="1"/>
    <col min="10760" max="10760" width="73.28515625" style="1009" customWidth="1"/>
    <col min="10761" max="10765" width="9.28515625" style="1009"/>
    <col min="10766" max="10766" width="9.140625" style="1009" customWidth="1"/>
    <col min="10767" max="10770" width="14.140625" style="1009" customWidth="1"/>
    <col min="10771" max="10771" width="9.28515625" style="1009"/>
    <col min="10772" max="10775" width="14.140625" style="1009" customWidth="1"/>
    <col min="10776" max="11008" width="9.28515625" style="1009"/>
    <col min="11009" max="11009" width="65.7109375" style="1009" customWidth="1"/>
    <col min="11010" max="11010" width="10.7109375" style="1009" customWidth="1"/>
    <col min="11011" max="11011" width="20.7109375" style="1009" customWidth="1"/>
    <col min="11012" max="11012" width="3.28515625" style="1009" customWidth="1"/>
    <col min="11013" max="11013" width="65.7109375" style="1009" customWidth="1"/>
    <col min="11014" max="11014" width="10.7109375" style="1009" customWidth="1"/>
    <col min="11015" max="11015" width="20.7109375" style="1009" customWidth="1"/>
    <col min="11016" max="11016" width="73.28515625" style="1009" customWidth="1"/>
    <col min="11017" max="11021" width="9.28515625" style="1009"/>
    <col min="11022" max="11022" width="9.140625" style="1009" customWidth="1"/>
    <col min="11023" max="11026" width="14.140625" style="1009" customWidth="1"/>
    <col min="11027" max="11027" width="9.28515625" style="1009"/>
    <col min="11028" max="11031" width="14.140625" style="1009" customWidth="1"/>
    <col min="11032" max="11264" width="9.28515625" style="1009"/>
    <col min="11265" max="11265" width="65.7109375" style="1009" customWidth="1"/>
    <col min="11266" max="11266" width="10.7109375" style="1009" customWidth="1"/>
    <col min="11267" max="11267" width="20.7109375" style="1009" customWidth="1"/>
    <col min="11268" max="11268" width="3.28515625" style="1009" customWidth="1"/>
    <col min="11269" max="11269" width="65.7109375" style="1009" customWidth="1"/>
    <col min="11270" max="11270" width="10.7109375" style="1009" customWidth="1"/>
    <col min="11271" max="11271" width="20.7109375" style="1009" customWidth="1"/>
    <col min="11272" max="11272" width="73.28515625" style="1009" customWidth="1"/>
    <col min="11273" max="11277" width="9.28515625" style="1009"/>
    <col min="11278" max="11278" width="9.140625" style="1009" customWidth="1"/>
    <col min="11279" max="11282" width="14.140625" style="1009" customWidth="1"/>
    <col min="11283" max="11283" width="9.28515625" style="1009"/>
    <col min="11284" max="11287" width="14.140625" style="1009" customWidth="1"/>
    <col min="11288" max="11520" width="9.28515625" style="1009"/>
    <col min="11521" max="11521" width="65.7109375" style="1009" customWidth="1"/>
    <col min="11522" max="11522" width="10.7109375" style="1009" customWidth="1"/>
    <col min="11523" max="11523" width="20.7109375" style="1009" customWidth="1"/>
    <col min="11524" max="11524" width="3.28515625" style="1009" customWidth="1"/>
    <col min="11525" max="11525" width="65.7109375" style="1009" customWidth="1"/>
    <col min="11526" max="11526" width="10.7109375" style="1009" customWidth="1"/>
    <col min="11527" max="11527" width="20.7109375" style="1009" customWidth="1"/>
    <col min="11528" max="11528" width="73.28515625" style="1009" customWidth="1"/>
    <col min="11529" max="11533" width="9.28515625" style="1009"/>
    <col min="11534" max="11534" width="9.140625" style="1009" customWidth="1"/>
    <col min="11535" max="11538" width="14.140625" style="1009" customWidth="1"/>
    <col min="11539" max="11539" width="9.28515625" style="1009"/>
    <col min="11540" max="11543" width="14.140625" style="1009" customWidth="1"/>
    <col min="11544" max="11776" width="9.28515625" style="1009"/>
    <col min="11777" max="11777" width="65.7109375" style="1009" customWidth="1"/>
    <col min="11778" max="11778" width="10.7109375" style="1009" customWidth="1"/>
    <col min="11779" max="11779" width="20.7109375" style="1009" customWidth="1"/>
    <col min="11780" max="11780" width="3.28515625" style="1009" customWidth="1"/>
    <col min="11781" max="11781" width="65.7109375" style="1009" customWidth="1"/>
    <col min="11782" max="11782" width="10.7109375" style="1009" customWidth="1"/>
    <col min="11783" max="11783" width="20.7109375" style="1009" customWidth="1"/>
    <col min="11784" max="11784" width="73.28515625" style="1009" customWidth="1"/>
    <col min="11785" max="11789" width="9.28515625" style="1009"/>
    <col min="11790" max="11790" width="9.140625" style="1009" customWidth="1"/>
    <col min="11791" max="11794" width="14.140625" style="1009" customWidth="1"/>
    <col min="11795" max="11795" width="9.28515625" style="1009"/>
    <col min="11796" max="11799" width="14.140625" style="1009" customWidth="1"/>
    <col min="11800" max="12032" width="9.28515625" style="1009"/>
    <col min="12033" max="12033" width="65.7109375" style="1009" customWidth="1"/>
    <col min="12034" max="12034" width="10.7109375" style="1009" customWidth="1"/>
    <col min="12035" max="12035" width="20.7109375" style="1009" customWidth="1"/>
    <col min="12036" max="12036" width="3.28515625" style="1009" customWidth="1"/>
    <col min="12037" max="12037" width="65.7109375" style="1009" customWidth="1"/>
    <col min="12038" max="12038" width="10.7109375" style="1009" customWidth="1"/>
    <col min="12039" max="12039" width="20.7109375" style="1009" customWidth="1"/>
    <col min="12040" max="12040" width="73.28515625" style="1009" customWidth="1"/>
    <col min="12041" max="12045" width="9.28515625" style="1009"/>
    <col min="12046" max="12046" width="9.140625" style="1009" customWidth="1"/>
    <col min="12047" max="12050" width="14.140625" style="1009" customWidth="1"/>
    <col min="12051" max="12051" width="9.28515625" style="1009"/>
    <col min="12052" max="12055" width="14.140625" style="1009" customWidth="1"/>
    <col min="12056" max="12288" width="9.28515625" style="1009"/>
    <col min="12289" max="12289" width="65.7109375" style="1009" customWidth="1"/>
    <col min="12290" max="12290" width="10.7109375" style="1009" customWidth="1"/>
    <col min="12291" max="12291" width="20.7109375" style="1009" customWidth="1"/>
    <col min="12292" max="12292" width="3.28515625" style="1009" customWidth="1"/>
    <col min="12293" max="12293" width="65.7109375" style="1009" customWidth="1"/>
    <col min="12294" max="12294" width="10.7109375" style="1009" customWidth="1"/>
    <col min="12295" max="12295" width="20.7109375" style="1009" customWidth="1"/>
    <col min="12296" max="12296" width="73.28515625" style="1009" customWidth="1"/>
    <col min="12297" max="12301" width="9.28515625" style="1009"/>
    <col min="12302" max="12302" width="9.140625" style="1009" customWidth="1"/>
    <col min="12303" max="12306" width="14.140625" style="1009" customWidth="1"/>
    <col min="12307" max="12307" width="9.28515625" style="1009"/>
    <col min="12308" max="12311" width="14.140625" style="1009" customWidth="1"/>
    <col min="12312" max="12544" width="9.28515625" style="1009"/>
    <col min="12545" max="12545" width="65.7109375" style="1009" customWidth="1"/>
    <col min="12546" max="12546" width="10.7109375" style="1009" customWidth="1"/>
    <col min="12547" max="12547" width="20.7109375" style="1009" customWidth="1"/>
    <col min="12548" max="12548" width="3.28515625" style="1009" customWidth="1"/>
    <col min="12549" max="12549" width="65.7109375" style="1009" customWidth="1"/>
    <col min="12550" max="12550" width="10.7109375" style="1009" customWidth="1"/>
    <col min="12551" max="12551" width="20.7109375" style="1009" customWidth="1"/>
    <col min="12552" max="12552" width="73.28515625" style="1009" customWidth="1"/>
    <col min="12553" max="12557" width="9.28515625" style="1009"/>
    <col min="12558" max="12558" width="9.140625" style="1009" customWidth="1"/>
    <col min="12559" max="12562" width="14.140625" style="1009" customWidth="1"/>
    <col min="12563" max="12563" width="9.28515625" style="1009"/>
    <col min="12564" max="12567" width="14.140625" style="1009" customWidth="1"/>
    <col min="12568" max="12800" width="9.28515625" style="1009"/>
    <col min="12801" max="12801" width="65.7109375" style="1009" customWidth="1"/>
    <col min="12802" max="12802" width="10.7109375" style="1009" customWidth="1"/>
    <col min="12803" max="12803" width="20.7109375" style="1009" customWidth="1"/>
    <col min="12804" max="12804" width="3.28515625" style="1009" customWidth="1"/>
    <col min="12805" max="12805" width="65.7109375" style="1009" customWidth="1"/>
    <col min="12806" max="12806" width="10.7109375" style="1009" customWidth="1"/>
    <col min="12807" max="12807" width="20.7109375" style="1009" customWidth="1"/>
    <col min="12808" max="12808" width="73.28515625" style="1009" customWidth="1"/>
    <col min="12809" max="12813" width="9.28515625" style="1009"/>
    <col min="12814" max="12814" width="9.140625" style="1009" customWidth="1"/>
    <col min="12815" max="12818" width="14.140625" style="1009" customWidth="1"/>
    <col min="12819" max="12819" width="9.28515625" style="1009"/>
    <col min="12820" max="12823" width="14.140625" style="1009" customWidth="1"/>
    <col min="12824" max="13056" width="9.28515625" style="1009"/>
    <col min="13057" max="13057" width="65.7109375" style="1009" customWidth="1"/>
    <col min="13058" max="13058" width="10.7109375" style="1009" customWidth="1"/>
    <col min="13059" max="13059" width="20.7109375" style="1009" customWidth="1"/>
    <col min="13060" max="13060" width="3.28515625" style="1009" customWidth="1"/>
    <col min="13061" max="13061" width="65.7109375" style="1009" customWidth="1"/>
    <col min="13062" max="13062" width="10.7109375" style="1009" customWidth="1"/>
    <col min="13063" max="13063" width="20.7109375" style="1009" customWidth="1"/>
    <col min="13064" max="13064" width="73.28515625" style="1009" customWidth="1"/>
    <col min="13065" max="13069" width="9.28515625" style="1009"/>
    <col min="13070" max="13070" width="9.140625" style="1009" customWidth="1"/>
    <col min="13071" max="13074" width="14.140625" style="1009" customWidth="1"/>
    <col min="13075" max="13075" width="9.28515625" style="1009"/>
    <col min="13076" max="13079" width="14.140625" style="1009" customWidth="1"/>
    <col min="13080" max="13312" width="9.28515625" style="1009"/>
    <col min="13313" max="13313" width="65.7109375" style="1009" customWidth="1"/>
    <col min="13314" max="13314" width="10.7109375" style="1009" customWidth="1"/>
    <col min="13315" max="13315" width="20.7109375" style="1009" customWidth="1"/>
    <col min="13316" max="13316" width="3.28515625" style="1009" customWidth="1"/>
    <col min="13317" max="13317" width="65.7109375" style="1009" customWidth="1"/>
    <col min="13318" max="13318" width="10.7109375" style="1009" customWidth="1"/>
    <col min="13319" max="13319" width="20.7109375" style="1009" customWidth="1"/>
    <col min="13320" max="13320" width="73.28515625" style="1009" customWidth="1"/>
    <col min="13321" max="13325" width="9.28515625" style="1009"/>
    <col min="13326" max="13326" width="9.140625" style="1009" customWidth="1"/>
    <col min="13327" max="13330" width="14.140625" style="1009" customWidth="1"/>
    <col min="13331" max="13331" width="9.28515625" style="1009"/>
    <col min="13332" max="13335" width="14.140625" style="1009" customWidth="1"/>
    <col min="13336" max="13568" width="9.28515625" style="1009"/>
    <col min="13569" max="13569" width="65.7109375" style="1009" customWidth="1"/>
    <col min="13570" max="13570" width="10.7109375" style="1009" customWidth="1"/>
    <col min="13571" max="13571" width="20.7109375" style="1009" customWidth="1"/>
    <col min="13572" max="13572" width="3.28515625" style="1009" customWidth="1"/>
    <col min="13573" max="13573" width="65.7109375" style="1009" customWidth="1"/>
    <col min="13574" max="13574" width="10.7109375" style="1009" customWidth="1"/>
    <col min="13575" max="13575" width="20.7109375" style="1009" customWidth="1"/>
    <col min="13576" max="13576" width="73.28515625" style="1009" customWidth="1"/>
    <col min="13577" max="13581" width="9.28515625" style="1009"/>
    <col min="13582" max="13582" width="9.140625" style="1009" customWidth="1"/>
    <col min="13583" max="13586" width="14.140625" style="1009" customWidth="1"/>
    <col min="13587" max="13587" width="9.28515625" style="1009"/>
    <col min="13588" max="13591" width="14.140625" style="1009" customWidth="1"/>
    <col min="13592" max="13824" width="9.28515625" style="1009"/>
    <col min="13825" max="13825" width="65.7109375" style="1009" customWidth="1"/>
    <col min="13826" max="13826" width="10.7109375" style="1009" customWidth="1"/>
    <col min="13827" max="13827" width="20.7109375" style="1009" customWidth="1"/>
    <col min="13828" max="13828" width="3.28515625" style="1009" customWidth="1"/>
    <col min="13829" max="13829" width="65.7109375" style="1009" customWidth="1"/>
    <col min="13830" max="13830" width="10.7109375" style="1009" customWidth="1"/>
    <col min="13831" max="13831" width="20.7109375" style="1009" customWidth="1"/>
    <col min="13832" max="13832" width="73.28515625" style="1009" customWidth="1"/>
    <col min="13833" max="13837" width="9.28515625" style="1009"/>
    <col min="13838" max="13838" width="9.140625" style="1009" customWidth="1"/>
    <col min="13839" max="13842" width="14.140625" style="1009" customWidth="1"/>
    <col min="13843" max="13843" width="9.28515625" style="1009"/>
    <col min="13844" max="13847" width="14.140625" style="1009" customWidth="1"/>
    <col min="13848" max="14080" width="9.28515625" style="1009"/>
    <col min="14081" max="14081" width="65.7109375" style="1009" customWidth="1"/>
    <col min="14082" max="14082" width="10.7109375" style="1009" customWidth="1"/>
    <col min="14083" max="14083" width="20.7109375" style="1009" customWidth="1"/>
    <col min="14084" max="14084" width="3.28515625" style="1009" customWidth="1"/>
    <col min="14085" max="14085" width="65.7109375" style="1009" customWidth="1"/>
    <col min="14086" max="14086" width="10.7109375" style="1009" customWidth="1"/>
    <col min="14087" max="14087" width="20.7109375" style="1009" customWidth="1"/>
    <col min="14088" max="14088" width="73.28515625" style="1009" customWidth="1"/>
    <col min="14089" max="14093" width="9.28515625" style="1009"/>
    <col min="14094" max="14094" width="9.140625" style="1009" customWidth="1"/>
    <col min="14095" max="14098" width="14.140625" style="1009" customWidth="1"/>
    <col min="14099" max="14099" width="9.28515625" style="1009"/>
    <col min="14100" max="14103" width="14.140625" style="1009" customWidth="1"/>
    <col min="14104" max="14336" width="9.28515625" style="1009"/>
    <col min="14337" max="14337" width="65.7109375" style="1009" customWidth="1"/>
    <col min="14338" max="14338" width="10.7109375" style="1009" customWidth="1"/>
    <col min="14339" max="14339" width="20.7109375" style="1009" customWidth="1"/>
    <col min="14340" max="14340" width="3.28515625" style="1009" customWidth="1"/>
    <col min="14341" max="14341" width="65.7109375" style="1009" customWidth="1"/>
    <col min="14342" max="14342" width="10.7109375" style="1009" customWidth="1"/>
    <col min="14343" max="14343" width="20.7109375" style="1009" customWidth="1"/>
    <col min="14344" max="14344" width="73.28515625" style="1009" customWidth="1"/>
    <col min="14345" max="14349" width="9.28515625" style="1009"/>
    <col min="14350" max="14350" width="9.140625" style="1009" customWidth="1"/>
    <col min="14351" max="14354" width="14.140625" style="1009" customWidth="1"/>
    <col min="14355" max="14355" width="9.28515625" style="1009"/>
    <col min="14356" max="14359" width="14.140625" style="1009" customWidth="1"/>
    <col min="14360" max="14592" width="9.28515625" style="1009"/>
    <col min="14593" max="14593" width="65.7109375" style="1009" customWidth="1"/>
    <col min="14594" max="14594" width="10.7109375" style="1009" customWidth="1"/>
    <col min="14595" max="14595" width="20.7109375" style="1009" customWidth="1"/>
    <col min="14596" max="14596" width="3.28515625" style="1009" customWidth="1"/>
    <col min="14597" max="14597" width="65.7109375" style="1009" customWidth="1"/>
    <col min="14598" max="14598" width="10.7109375" style="1009" customWidth="1"/>
    <col min="14599" max="14599" width="20.7109375" style="1009" customWidth="1"/>
    <col min="14600" max="14600" width="73.28515625" style="1009" customWidth="1"/>
    <col min="14601" max="14605" width="9.28515625" style="1009"/>
    <col min="14606" max="14606" width="9.140625" style="1009" customWidth="1"/>
    <col min="14607" max="14610" width="14.140625" style="1009" customWidth="1"/>
    <col min="14611" max="14611" width="9.28515625" style="1009"/>
    <col min="14612" max="14615" width="14.140625" style="1009" customWidth="1"/>
    <col min="14616" max="14848" width="9.28515625" style="1009"/>
    <col min="14849" max="14849" width="65.7109375" style="1009" customWidth="1"/>
    <col min="14850" max="14850" width="10.7109375" style="1009" customWidth="1"/>
    <col min="14851" max="14851" width="20.7109375" style="1009" customWidth="1"/>
    <col min="14852" max="14852" width="3.28515625" style="1009" customWidth="1"/>
    <col min="14853" max="14853" width="65.7109375" style="1009" customWidth="1"/>
    <col min="14854" max="14854" width="10.7109375" style="1009" customWidth="1"/>
    <col min="14855" max="14855" width="20.7109375" style="1009" customWidth="1"/>
    <col min="14856" max="14856" width="73.28515625" style="1009" customWidth="1"/>
    <col min="14857" max="14861" width="9.28515625" style="1009"/>
    <col min="14862" max="14862" width="9.140625" style="1009" customWidth="1"/>
    <col min="14863" max="14866" width="14.140625" style="1009" customWidth="1"/>
    <col min="14867" max="14867" width="9.28515625" style="1009"/>
    <col min="14868" max="14871" width="14.140625" style="1009" customWidth="1"/>
    <col min="14872" max="15104" width="9.28515625" style="1009"/>
    <col min="15105" max="15105" width="65.7109375" style="1009" customWidth="1"/>
    <col min="15106" max="15106" width="10.7109375" style="1009" customWidth="1"/>
    <col min="15107" max="15107" width="20.7109375" style="1009" customWidth="1"/>
    <col min="15108" max="15108" width="3.28515625" style="1009" customWidth="1"/>
    <col min="15109" max="15109" width="65.7109375" style="1009" customWidth="1"/>
    <col min="15110" max="15110" width="10.7109375" style="1009" customWidth="1"/>
    <col min="15111" max="15111" width="20.7109375" style="1009" customWidth="1"/>
    <col min="15112" max="15112" width="73.28515625" style="1009" customWidth="1"/>
    <col min="15113" max="15117" width="9.28515625" style="1009"/>
    <col min="15118" max="15118" width="9.140625" style="1009" customWidth="1"/>
    <col min="15119" max="15122" width="14.140625" style="1009" customWidth="1"/>
    <col min="15123" max="15123" width="9.28515625" style="1009"/>
    <col min="15124" max="15127" width="14.140625" style="1009" customWidth="1"/>
    <col min="15128" max="15360" width="9.28515625" style="1009"/>
    <col min="15361" max="15361" width="65.7109375" style="1009" customWidth="1"/>
    <col min="15362" max="15362" width="10.7109375" style="1009" customWidth="1"/>
    <col min="15363" max="15363" width="20.7109375" style="1009" customWidth="1"/>
    <col min="15364" max="15364" width="3.28515625" style="1009" customWidth="1"/>
    <col min="15365" max="15365" width="65.7109375" style="1009" customWidth="1"/>
    <col min="15366" max="15366" width="10.7109375" style="1009" customWidth="1"/>
    <col min="15367" max="15367" width="20.7109375" style="1009" customWidth="1"/>
    <col min="15368" max="15368" width="73.28515625" style="1009" customWidth="1"/>
    <col min="15369" max="15373" width="9.28515625" style="1009"/>
    <col min="15374" max="15374" width="9.140625" style="1009" customWidth="1"/>
    <col min="15375" max="15378" width="14.140625" style="1009" customWidth="1"/>
    <col min="15379" max="15379" width="9.28515625" style="1009"/>
    <col min="15380" max="15383" width="14.140625" style="1009" customWidth="1"/>
    <col min="15384" max="15616" width="9.28515625" style="1009"/>
    <col min="15617" max="15617" width="65.7109375" style="1009" customWidth="1"/>
    <col min="15618" max="15618" width="10.7109375" style="1009" customWidth="1"/>
    <col min="15619" max="15619" width="20.7109375" style="1009" customWidth="1"/>
    <col min="15620" max="15620" width="3.28515625" style="1009" customWidth="1"/>
    <col min="15621" max="15621" width="65.7109375" style="1009" customWidth="1"/>
    <col min="15622" max="15622" width="10.7109375" style="1009" customWidth="1"/>
    <col min="15623" max="15623" width="20.7109375" style="1009" customWidth="1"/>
    <col min="15624" max="15624" width="73.28515625" style="1009" customWidth="1"/>
    <col min="15625" max="15629" width="9.28515625" style="1009"/>
    <col min="15630" max="15630" width="9.140625" style="1009" customWidth="1"/>
    <col min="15631" max="15634" width="14.140625" style="1009" customWidth="1"/>
    <col min="15635" max="15635" width="9.28515625" style="1009"/>
    <col min="15636" max="15639" width="14.140625" style="1009" customWidth="1"/>
    <col min="15640" max="15872" width="9.28515625" style="1009"/>
    <col min="15873" max="15873" width="65.7109375" style="1009" customWidth="1"/>
    <col min="15874" max="15874" width="10.7109375" style="1009" customWidth="1"/>
    <col min="15875" max="15875" width="20.7109375" style="1009" customWidth="1"/>
    <col min="15876" max="15876" width="3.28515625" style="1009" customWidth="1"/>
    <col min="15877" max="15877" width="65.7109375" style="1009" customWidth="1"/>
    <col min="15878" max="15878" width="10.7109375" style="1009" customWidth="1"/>
    <col min="15879" max="15879" width="20.7109375" style="1009" customWidth="1"/>
    <col min="15880" max="15880" width="73.28515625" style="1009" customWidth="1"/>
    <col min="15881" max="15885" width="9.28515625" style="1009"/>
    <col min="15886" max="15886" width="9.140625" style="1009" customWidth="1"/>
    <col min="15887" max="15890" width="14.140625" style="1009" customWidth="1"/>
    <col min="15891" max="15891" width="9.28515625" style="1009"/>
    <col min="15892" max="15895" width="14.140625" style="1009" customWidth="1"/>
    <col min="15896" max="16128" width="9.28515625" style="1009"/>
    <col min="16129" max="16129" width="65.7109375" style="1009" customWidth="1"/>
    <col min="16130" max="16130" width="10.7109375" style="1009" customWidth="1"/>
    <col min="16131" max="16131" width="20.7109375" style="1009" customWidth="1"/>
    <col min="16132" max="16132" width="3.28515625" style="1009" customWidth="1"/>
    <col min="16133" max="16133" width="65.7109375" style="1009" customWidth="1"/>
    <col min="16134" max="16134" width="10.7109375" style="1009" customWidth="1"/>
    <col min="16135" max="16135" width="20.7109375" style="1009" customWidth="1"/>
    <col min="16136" max="16136" width="73.28515625" style="1009" customWidth="1"/>
    <col min="16137" max="16141" width="9.28515625" style="1009"/>
    <col min="16142" max="16142" width="9.140625" style="1009" customWidth="1"/>
    <col min="16143" max="16146" width="14.140625" style="1009" customWidth="1"/>
    <col min="16147" max="16147" width="9.28515625" style="1009"/>
    <col min="16148" max="16151" width="14.140625" style="1009" customWidth="1"/>
    <col min="16152" max="16384" width="9.28515625" style="1009"/>
  </cols>
  <sheetData>
    <row r="1" spans="1:23" ht="22.8" x14ac:dyDescent="0.2">
      <c r="A1" s="1007" t="str">
        <f>'t1'!$A$1</f>
        <v>REGIONI ED AUTONOMIE LOCALI - anno 2023</v>
      </c>
      <c r="B1" s="1007"/>
      <c r="C1" s="1007"/>
      <c r="D1" s="1007"/>
      <c r="E1" s="1007"/>
      <c r="F1" s="1007"/>
      <c r="G1" s="1007"/>
      <c r="H1" s="1008" t="s">
        <v>331</v>
      </c>
      <c r="O1" s="1010"/>
      <c r="P1" s="1010"/>
      <c r="Q1" s="1011">
        <v>8</v>
      </c>
      <c r="R1" s="1011" t="s">
        <v>962</v>
      </c>
      <c r="T1" s="1010"/>
      <c r="U1" s="1010"/>
    </row>
    <row r="2" spans="1:23" ht="15.6" customHeight="1" x14ac:dyDescent="0.2"/>
    <row r="3" spans="1:23" ht="44.85" customHeight="1" x14ac:dyDescent="0.2">
      <c r="A3" s="1273"/>
      <c r="B3" s="1274"/>
      <c r="C3" s="1274"/>
      <c r="D3" s="1274"/>
      <c r="E3" s="1274"/>
      <c r="F3" s="1274"/>
      <c r="G3" s="1274"/>
      <c r="O3" s="1010"/>
      <c r="P3" s="1010"/>
      <c r="T3" s="1010"/>
      <c r="U3" s="1010"/>
    </row>
    <row r="4" spans="1:23" ht="15.6" customHeight="1" thickBot="1" x14ac:dyDescent="0.25"/>
    <row r="5" spans="1:23" ht="25.5" customHeight="1" thickBot="1" x14ac:dyDescent="0.25">
      <c r="A5" s="1015" t="s">
        <v>1123</v>
      </c>
      <c r="B5" s="1016"/>
      <c r="C5" s="1017"/>
      <c r="D5" s="1018"/>
      <c r="E5" s="1015" t="s">
        <v>1124</v>
      </c>
      <c r="F5" s="1019"/>
      <c r="G5" s="1017"/>
      <c r="H5" s="1020" t="s">
        <v>720</v>
      </c>
      <c r="I5" s="1065"/>
      <c r="J5" s="1065"/>
      <c r="K5" s="1065"/>
      <c r="L5" s="1065"/>
      <c r="O5" s="1022"/>
      <c r="P5" s="1022"/>
      <c r="T5" s="1022"/>
      <c r="U5" s="1022"/>
    </row>
    <row r="6" spans="1:23" ht="17.100000000000001" customHeight="1" x14ac:dyDescent="0.2">
      <c r="A6" s="1023" t="s">
        <v>127</v>
      </c>
      <c r="B6" s="1024" t="s">
        <v>128</v>
      </c>
      <c r="C6" s="1025" t="s">
        <v>242</v>
      </c>
      <c r="D6" s="1066"/>
      <c r="E6" s="1023" t="s">
        <v>127</v>
      </c>
      <c r="F6" s="1026" t="s">
        <v>128</v>
      </c>
      <c r="G6" s="1027" t="s">
        <v>242</v>
      </c>
      <c r="H6" s="1784" t="str">
        <f>IF(AND(SUMIF($S:$S,"SQ9",$R:$R)=0,ISBLANK('SICI(2)'!F13),ISBLANK('SICI(2)'!F17)),"OK",IF(AND(ABS(SUMIF($S:$S,"SQ9",$R:$R))&gt;0,ISBLANK('SICI(2)'!F13),ISBLANK('SICI(2)'!F17)),"Attenzione: inserire le voci di costituzione del fondo unicamente in presenza di certificazione dello stesso (cfr. SICI GEN353 o GEN355) !",IF(AND(SUMIF($S:$S,"SQ9",$R:$R)=0,SUM('SICI(2)'!F13,'SICI(2)'!F17)&gt;0),"Attenzione: in presenza di date di certificazione del fondo (cfr. SICI GEN353 o GEN355) è necessario compilare il lato costituzione di T15 !","OK")))</f>
        <v>OK</v>
      </c>
      <c r="I6" s="1065"/>
      <c r="J6" s="1065"/>
      <c r="K6" s="1065"/>
      <c r="L6" s="1065"/>
    </row>
    <row r="7" spans="1:23" ht="17.100000000000001" customHeight="1" x14ac:dyDescent="0.3">
      <c r="A7" s="1029" t="s">
        <v>721</v>
      </c>
      <c r="B7" s="1030"/>
      <c r="C7" s="1031"/>
      <c r="D7" s="1018"/>
      <c r="E7" s="1029" t="s">
        <v>721</v>
      </c>
      <c r="F7" s="1030"/>
      <c r="G7" s="1031"/>
      <c r="H7" s="1785"/>
      <c r="O7" s="832" t="s">
        <v>722</v>
      </c>
      <c r="P7" s="1067"/>
      <c r="Q7" s="1068"/>
      <c r="R7" s="1068"/>
      <c r="T7" s="832" t="s">
        <v>723</v>
      </c>
      <c r="U7" s="1067"/>
      <c r="V7" s="1068"/>
      <c r="W7" s="1068"/>
    </row>
    <row r="8" spans="1:23" ht="17.100000000000001" customHeight="1" x14ac:dyDescent="0.25">
      <c r="A8" s="1069" t="s">
        <v>724</v>
      </c>
      <c r="B8" s="1038"/>
      <c r="C8" s="1039"/>
      <c r="D8" s="1018"/>
      <c r="E8" s="1037" t="s">
        <v>935</v>
      </c>
      <c r="F8" s="1038"/>
      <c r="G8" s="1039"/>
      <c r="H8" s="1785"/>
      <c r="O8" s="833" t="s">
        <v>725</v>
      </c>
      <c r="P8" s="833" t="s">
        <v>726</v>
      </c>
      <c r="Q8" s="833" t="s">
        <v>727</v>
      </c>
      <c r="R8" s="833" t="s">
        <v>668</v>
      </c>
      <c r="T8" s="833" t="s">
        <v>725</v>
      </c>
      <c r="U8" s="833" t="s">
        <v>726</v>
      </c>
      <c r="V8" s="833" t="s">
        <v>727</v>
      </c>
      <c r="W8" s="833" t="s">
        <v>668</v>
      </c>
    </row>
    <row r="9" spans="1:23" ht="17.100000000000001" customHeight="1" x14ac:dyDescent="0.2">
      <c r="A9" s="1041" t="s">
        <v>1007</v>
      </c>
      <c r="B9" s="1044" t="s">
        <v>1008</v>
      </c>
      <c r="C9" s="1043"/>
      <c r="D9" s="1018"/>
      <c r="E9" s="1041" t="s">
        <v>769</v>
      </c>
      <c r="F9" s="1044" t="s">
        <v>439</v>
      </c>
      <c r="G9" s="1043"/>
      <c r="H9" s="1785"/>
      <c r="J9" s="1065"/>
      <c r="K9" s="1065"/>
      <c r="L9" s="1065"/>
      <c r="O9" s="1010">
        <v>8</v>
      </c>
      <c r="P9" s="1010">
        <v>7</v>
      </c>
      <c r="Q9" s="1013" t="str">
        <f>B9</f>
        <v>F18K</v>
      </c>
      <c r="R9" s="1045">
        <f>ROUND(C9,0)</f>
        <v>0</v>
      </c>
      <c r="S9" s="1010" t="str">
        <f t="shared" ref="S9:S15" si="0">VLOOKUP(O9,Q:R,2,FALSE)</f>
        <v>SQ9</v>
      </c>
      <c r="T9" s="1010">
        <v>8</v>
      </c>
      <c r="U9" s="1010">
        <v>61</v>
      </c>
      <c r="V9" s="1046" t="str">
        <f>F9</f>
        <v>U448</v>
      </c>
      <c r="W9" s="1045">
        <f>ROUND(G9,0)</f>
        <v>0</v>
      </c>
    </row>
    <row r="10" spans="1:23" ht="17.100000000000001" customHeight="1" x14ac:dyDescent="0.2">
      <c r="A10" s="1041" t="s">
        <v>1009</v>
      </c>
      <c r="B10" s="1044" t="s">
        <v>1077</v>
      </c>
      <c r="C10" s="1043"/>
      <c r="D10" s="1018"/>
      <c r="E10" s="1041" t="s">
        <v>770</v>
      </c>
      <c r="F10" s="1044" t="s">
        <v>440</v>
      </c>
      <c r="G10" s="1043"/>
      <c r="H10" s="1785"/>
      <c r="J10" s="1065"/>
      <c r="K10" s="1065"/>
      <c r="L10" s="1065"/>
      <c r="O10" s="1010">
        <v>8</v>
      </c>
      <c r="P10" s="1010">
        <v>7</v>
      </c>
      <c r="Q10" s="1013" t="str">
        <f t="shared" ref="Q10:Q15" si="1">B10</f>
        <v>F16L</v>
      </c>
      <c r="R10" s="1045">
        <f t="shared" ref="R10:R15" si="2">ROUND(C10,0)</f>
        <v>0</v>
      </c>
      <c r="S10" s="1010" t="str">
        <f t="shared" si="0"/>
        <v>SQ9</v>
      </c>
      <c r="T10" s="1010">
        <v>8</v>
      </c>
      <c r="U10" s="1010">
        <v>61</v>
      </c>
      <c r="V10" s="1046" t="str">
        <f>F10</f>
        <v>U449</v>
      </c>
      <c r="W10" s="1045">
        <f>ROUND(G10,0)</f>
        <v>0</v>
      </c>
    </row>
    <row r="11" spans="1:23" ht="17.100000000000001" customHeight="1" thickBot="1" x14ac:dyDescent="0.25">
      <c r="A11" s="1041" t="s">
        <v>1238</v>
      </c>
      <c r="B11" s="1044" t="s">
        <v>939</v>
      </c>
      <c r="C11" s="1043"/>
      <c r="D11" s="1018"/>
      <c r="E11" s="1041" t="s">
        <v>771</v>
      </c>
      <c r="F11" s="1044" t="s">
        <v>620</v>
      </c>
      <c r="G11" s="1043"/>
      <c r="H11" s="1786"/>
      <c r="J11" s="1065"/>
      <c r="K11" s="1065"/>
      <c r="L11" s="1065"/>
      <c r="O11" s="1010">
        <v>8</v>
      </c>
      <c r="P11" s="1010">
        <v>7</v>
      </c>
      <c r="Q11" s="1013" t="str">
        <f t="shared" si="1"/>
        <v>F15J</v>
      </c>
      <c r="R11" s="1045">
        <f t="shared" si="2"/>
        <v>0</v>
      </c>
      <c r="S11" s="1010" t="str">
        <f t="shared" si="0"/>
        <v>SQ9</v>
      </c>
      <c r="T11" s="1010">
        <v>8</v>
      </c>
      <c r="U11" s="1010">
        <v>61</v>
      </c>
      <c r="V11" s="1046" t="str">
        <f>F11</f>
        <v>U02I</v>
      </c>
      <c r="W11" s="1045">
        <f>ROUND(G11,0)</f>
        <v>0</v>
      </c>
    </row>
    <row r="12" spans="1:23" ht="17.100000000000001" customHeight="1" thickBot="1" x14ac:dyDescent="0.25">
      <c r="A12" s="1041" t="s">
        <v>1131</v>
      </c>
      <c r="B12" s="1044" t="s">
        <v>1010</v>
      </c>
      <c r="C12" s="1043"/>
      <c r="D12" s="1018"/>
      <c r="E12" s="1056" t="s">
        <v>938</v>
      </c>
      <c r="F12" s="1057"/>
      <c r="G12" s="1050">
        <f>SUM(G9:G11)</f>
        <v>0</v>
      </c>
      <c r="H12" s="1787" t="s">
        <v>748</v>
      </c>
      <c r="J12" s="1065"/>
      <c r="K12" s="1065"/>
      <c r="L12" s="1065"/>
      <c r="O12" s="1010">
        <v>8</v>
      </c>
      <c r="P12" s="1010">
        <v>7</v>
      </c>
      <c r="Q12" s="1013" t="str">
        <f t="shared" si="1"/>
        <v>F18M</v>
      </c>
      <c r="R12" s="1045">
        <f t="shared" si="2"/>
        <v>0</v>
      </c>
      <c r="S12" s="1010" t="str">
        <f t="shared" si="0"/>
        <v>SQ9</v>
      </c>
      <c r="T12" s="1010" t="s">
        <v>534</v>
      </c>
      <c r="U12" s="1010"/>
      <c r="V12" s="1046"/>
      <c r="W12" s="1045"/>
    </row>
    <row r="13" spans="1:23" ht="17.100000000000001" customHeight="1" thickBot="1" x14ac:dyDescent="0.3">
      <c r="A13" s="1041" t="s">
        <v>1132</v>
      </c>
      <c r="B13" s="1044" t="s">
        <v>1133</v>
      </c>
      <c r="C13" s="1043"/>
      <c r="D13" s="1018"/>
      <c r="E13" s="1051" t="s">
        <v>596</v>
      </c>
      <c r="F13" s="1058"/>
      <c r="G13" s="1059">
        <f>G12</f>
        <v>0</v>
      </c>
      <c r="H13" s="1788"/>
      <c r="I13" s="1065"/>
      <c r="J13" s="1065"/>
      <c r="K13" s="1065"/>
      <c r="L13" s="1065"/>
      <c r="O13" s="1010">
        <v>8</v>
      </c>
      <c r="P13" s="1010">
        <v>7</v>
      </c>
      <c r="Q13" s="1013" t="str">
        <f t="shared" si="1"/>
        <v>F20N</v>
      </c>
      <c r="R13" s="1045">
        <f t="shared" si="2"/>
        <v>0</v>
      </c>
      <c r="S13" s="1010" t="str">
        <f t="shared" si="0"/>
        <v>SQ9</v>
      </c>
      <c r="T13" s="1010"/>
      <c r="U13" s="1010"/>
      <c r="V13" s="1046"/>
      <c r="W13" s="1045"/>
    </row>
    <row r="14" spans="1:23" ht="17.100000000000001" customHeight="1" x14ac:dyDescent="0.2">
      <c r="A14" s="1041" t="s">
        <v>1011</v>
      </c>
      <c r="B14" s="1044" t="s">
        <v>1012</v>
      </c>
      <c r="C14" s="1043"/>
      <c r="D14" s="1018"/>
      <c r="E14" s="1070"/>
      <c r="F14" s="1054"/>
      <c r="G14" s="1071"/>
      <c r="H14" s="1784" t="str">
        <f>IF(LEN(H16&amp;H17&amp;H18)&gt;0,"Attenzione, le seguenti voci creano incongruenza perché magg. del 10% del totale:","OK")</f>
        <v>OK</v>
      </c>
      <c r="I14" s="1065"/>
      <c r="J14" s="1065"/>
      <c r="K14" s="1065"/>
      <c r="L14" s="1065"/>
      <c r="O14" s="1010">
        <v>8</v>
      </c>
      <c r="P14" s="1010">
        <v>7</v>
      </c>
      <c r="Q14" s="1013" t="str">
        <f t="shared" si="1"/>
        <v>F18N</v>
      </c>
      <c r="R14" s="1045">
        <f t="shared" si="2"/>
        <v>0</v>
      </c>
      <c r="S14" s="1010" t="str">
        <f t="shared" si="0"/>
        <v>SQ9</v>
      </c>
      <c r="U14" s="1010"/>
      <c r="V14" s="1046"/>
      <c r="W14" s="1045"/>
    </row>
    <row r="15" spans="1:23" ht="17.100000000000001" customHeight="1" x14ac:dyDescent="0.2">
      <c r="A15" s="1041" t="s">
        <v>1013</v>
      </c>
      <c r="B15" s="1044" t="s">
        <v>1014</v>
      </c>
      <c r="C15" s="1043"/>
      <c r="D15" s="1018"/>
      <c r="E15" s="1072"/>
      <c r="F15" s="1054"/>
      <c r="G15" s="1071"/>
      <c r="H15" s="1785"/>
      <c r="I15" s="1065"/>
      <c r="J15" s="1065"/>
      <c r="K15" s="1065"/>
      <c r="L15" s="1065"/>
      <c r="O15" s="1321">
        <v>8</v>
      </c>
      <c r="P15" s="1321">
        <v>7</v>
      </c>
      <c r="Q15" s="1393" t="str">
        <f t="shared" si="1"/>
        <v>F00O</v>
      </c>
      <c r="R15" s="1394">
        <f t="shared" si="2"/>
        <v>0</v>
      </c>
      <c r="S15" s="1321" t="str">
        <f t="shared" si="0"/>
        <v>SQ9</v>
      </c>
      <c r="T15" s="1010"/>
      <c r="U15" s="1010"/>
      <c r="V15" s="1046"/>
      <c r="W15" s="1045"/>
    </row>
    <row r="16" spans="1:23" ht="17.100000000000001" customHeight="1" thickBot="1" x14ac:dyDescent="0.4">
      <c r="A16" s="1048" t="s">
        <v>413</v>
      </c>
      <c r="B16" s="1049"/>
      <c r="C16" s="1050">
        <f>SUM(C9:C15)</f>
        <v>0</v>
      </c>
      <c r="D16" s="1018"/>
      <c r="E16" s="1072"/>
      <c r="F16" s="1054"/>
      <c r="G16" s="1071"/>
      <c r="H16" s="1073" t="str">
        <f>IF(C39&lt;&gt;0,IF(R15/ABS(C$39)&gt;0.1,"Fondo posizione e risultato - Altre risorse fisse - F00O",""),"")</f>
        <v/>
      </c>
      <c r="I16" s="1065"/>
      <c r="J16" s="1065"/>
      <c r="K16" s="1065"/>
      <c r="L16" s="1065"/>
      <c r="O16" s="1010"/>
      <c r="P16" s="1010"/>
      <c r="R16" s="1045"/>
      <c r="S16" s="1010"/>
      <c r="T16" s="1010"/>
      <c r="U16" s="1010"/>
      <c r="V16" s="1046"/>
      <c r="W16" s="1045"/>
    </row>
    <row r="17" spans="1:23" ht="17.100000000000001" customHeight="1" x14ac:dyDescent="0.35">
      <c r="A17" s="1074" t="s">
        <v>414</v>
      </c>
      <c r="B17" s="1425"/>
      <c r="C17" s="1075"/>
      <c r="D17" s="1018"/>
      <c r="E17" s="1072"/>
      <c r="F17" s="1054"/>
      <c r="G17" s="1071"/>
      <c r="H17" s="1073" t="str">
        <f>IF(C39&lt;&gt;0,IF(R30/ABS(C$39)&gt;0.1,"Fondo posizione e risultato - Altre risorse variabili - F00O",""),"")</f>
        <v/>
      </c>
      <c r="I17" s="1065"/>
      <c r="J17" s="1065"/>
      <c r="K17" s="1065"/>
      <c r="L17" s="1065"/>
      <c r="O17" s="1010"/>
      <c r="P17" s="1010"/>
      <c r="R17" s="1045"/>
      <c r="S17" s="1010"/>
      <c r="T17" s="1010"/>
      <c r="U17" s="1010"/>
      <c r="V17" s="1046"/>
      <c r="W17" s="1045"/>
    </row>
    <row r="18" spans="1:23" ht="17.100000000000001" customHeight="1" x14ac:dyDescent="0.35">
      <c r="A18" s="1041" t="s">
        <v>1015</v>
      </c>
      <c r="B18" s="1044" t="s">
        <v>1016</v>
      </c>
      <c r="C18" s="1043"/>
      <c r="D18" s="1018"/>
      <c r="E18" s="1072"/>
      <c r="F18" s="1054"/>
      <c r="G18" s="1071"/>
      <c r="H18" s="1073" t="str">
        <f>IF(C39&lt;&gt;0,IF(R37/ABS(C$39)&gt;0.1,"Fondo posizione e risultato - Altre decurtazioni - F01P",""),"")</f>
        <v/>
      </c>
      <c r="I18" s="1065"/>
      <c r="J18" s="1065"/>
      <c r="K18" s="1065"/>
      <c r="L18" s="1065"/>
      <c r="O18" s="1010">
        <v>8</v>
      </c>
      <c r="P18" s="1010">
        <v>9</v>
      </c>
      <c r="Q18" s="1013" t="str">
        <f>B18</f>
        <v>F18O</v>
      </c>
      <c r="R18" s="1045">
        <f>ROUND(C18,0)</f>
        <v>0</v>
      </c>
      <c r="S18" s="1010" t="str">
        <f t="shared" ref="S18:S30" si="3">VLOOKUP(O18,Q:R,2,FALSE)</f>
        <v>SQ9</v>
      </c>
      <c r="T18" s="1010"/>
      <c r="U18" s="1010"/>
      <c r="V18" s="1046"/>
      <c r="W18" s="1045"/>
    </row>
    <row r="19" spans="1:23" ht="17.100000000000001" customHeight="1" thickBot="1" x14ac:dyDescent="0.25">
      <c r="A19" s="1041" t="s">
        <v>772</v>
      </c>
      <c r="B19" s="1044" t="s">
        <v>455</v>
      </c>
      <c r="C19" s="1043"/>
      <c r="D19" s="1018"/>
      <c r="E19" s="1072"/>
      <c r="F19" s="1054"/>
      <c r="G19" s="1071"/>
      <c r="H19" s="1076"/>
      <c r="I19" s="1065"/>
      <c r="J19" s="1065"/>
      <c r="K19" s="1065"/>
      <c r="L19" s="1065"/>
      <c r="O19" s="1010">
        <v>8</v>
      </c>
      <c r="P19" s="1010">
        <v>9</v>
      </c>
      <c r="Q19" s="1013" t="str">
        <f t="shared" ref="Q19:Q30" si="4">B19</f>
        <v>F50H</v>
      </c>
      <c r="R19" s="1045">
        <f t="shared" ref="R19:R30" si="5">ROUND(C19,0)</f>
        <v>0</v>
      </c>
      <c r="S19" s="1010" t="str">
        <f t="shared" si="3"/>
        <v>SQ9</v>
      </c>
      <c r="T19" s="1010"/>
      <c r="U19" s="1010"/>
      <c r="V19" s="1046"/>
      <c r="W19" s="1045"/>
    </row>
    <row r="20" spans="1:23" ht="17.100000000000001" customHeight="1" thickBot="1" x14ac:dyDescent="0.25">
      <c r="A20" s="1041" t="s">
        <v>773</v>
      </c>
      <c r="B20" s="1044" t="s">
        <v>570</v>
      </c>
      <c r="C20" s="1043"/>
      <c r="D20" s="1018"/>
      <c r="E20" s="1072"/>
      <c r="F20" s="1054"/>
      <c r="G20" s="1071"/>
      <c r="H20" s="1020" t="s">
        <v>1126</v>
      </c>
      <c r="O20" s="1010">
        <v>8</v>
      </c>
      <c r="P20" s="1010">
        <v>9</v>
      </c>
      <c r="Q20" s="1013" t="str">
        <f t="shared" si="4"/>
        <v>F96H</v>
      </c>
      <c r="R20" s="1045">
        <f t="shared" si="5"/>
        <v>0</v>
      </c>
      <c r="S20" s="1010" t="str">
        <f t="shared" si="3"/>
        <v>SQ9</v>
      </c>
      <c r="T20" s="1010"/>
      <c r="U20" s="1010"/>
      <c r="W20" s="1045"/>
    </row>
    <row r="21" spans="1:23" ht="17.100000000000001" customHeight="1" x14ac:dyDescent="0.2">
      <c r="A21" s="1041" t="s">
        <v>1074</v>
      </c>
      <c r="B21" s="1077" t="s">
        <v>893</v>
      </c>
      <c r="C21" s="1043"/>
      <c r="D21" s="1018"/>
      <c r="E21" s="1072"/>
      <c r="F21" s="1054"/>
      <c r="G21" s="1071"/>
      <c r="H21" s="1785" t="str">
        <f>IF(AND(SUMIF($O:$O,$Q1,$R:$R)&lt;&gt;0,SUM('SICI(2)'!$F$13,'SICI(2)'!$F$17)&gt;0),IF(SUMIFS($R:$R,$P:$P,"&lt;&gt;81",$O:$O,$Q1)-SUMIFS($R:$R,$P:$P,"81",$O:$O,$Q1)-SUMIF($T:$T,$Q1,$W:$W)&lt;0,"Attenzione, nelle seguenti sezioni le destinazioni risultano superiori alle relative risorse e generano pertanto squadratura 8: "&amp;CHAR(10)&amp;A7,"OK"),"OK")</f>
        <v>OK</v>
      </c>
      <c r="I21" s="1065"/>
      <c r="J21" s="1065"/>
      <c r="K21" s="1065"/>
      <c r="L21" s="1065"/>
      <c r="O21" s="1010">
        <v>8</v>
      </c>
      <c r="P21" s="1010">
        <v>9</v>
      </c>
      <c r="Q21" s="1013" t="str">
        <f t="shared" si="4"/>
        <v>F10M</v>
      </c>
      <c r="R21" s="1045">
        <f t="shared" si="5"/>
        <v>0</v>
      </c>
      <c r="S21" s="1010" t="str">
        <f t="shared" si="3"/>
        <v>SQ9</v>
      </c>
      <c r="T21" s="1010"/>
      <c r="U21" s="1010"/>
      <c r="W21" s="1045"/>
    </row>
    <row r="22" spans="1:23" ht="17.100000000000001" customHeight="1" x14ac:dyDescent="0.2">
      <c r="A22" s="1041" t="s">
        <v>1075</v>
      </c>
      <c r="B22" s="1077" t="s">
        <v>894</v>
      </c>
      <c r="C22" s="1043"/>
      <c r="D22" s="1018"/>
      <c r="E22" s="1072"/>
      <c r="F22" s="1054"/>
      <c r="G22" s="1071"/>
      <c r="H22" s="1785"/>
      <c r="I22" s="1065"/>
      <c r="J22" s="1065"/>
      <c r="K22" s="1065"/>
      <c r="L22" s="1065"/>
      <c r="O22" s="1010">
        <v>8</v>
      </c>
      <c r="P22" s="1010">
        <v>9</v>
      </c>
      <c r="Q22" s="1013" t="str">
        <f t="shared" si="4"/>
        <v>F10N</v>
      </c>
      <c r="R22" s="1045">
        <f t="shared" si="5"/>
        <v>0</v>
      </c>
      <c r="S22" s="1010" t="str">
        <f t="shared" si="3"/>
        <v>SQ9</v>
      </c>
      <c r="T22" s="1010"/>
      <c r="U22" s="1010"/>
      <c r="W22" s="1045"/>
    </row>
    <row r="23" spans="1:23" ht="17.100000000000001" customHeight="1" x14ac:dyDescent="0.2">
      <c r="A23" s="1041" t="s">
        <v>1017</v>
      </c>
      <c r="B23" s="1044" t="s">
        <v>896</v>
      </c>
      <c r="C23" s="1043"/>
      <c r="D23" s="1018"/>
      <c r="E23" s="1072"/>
      <c r="F23" s="1054"/>
      <c r="G23" s="1071"/>
      <c r="H23" s="1785"/>
      <c r="I23" s="1065"/>
      <c r="J23" s="1065"/>
      <c r="K23" s="1065"/>
      <c r="L23" s="1065"/>
      <c r="O23" s="1010">
        <v>8</v>
      </c>
      <c r="P23" s="1010">
        <v>9</v>
      </c>
      <c r="Q23" s="1013" t="str">
        <f t="shared" si="4"/>
        <v>F10L</v>
      </c>
      <c r="R23" s="1045">
        <f t="shared" si="5"/>
        <v>0</v>
      </c>
      <c r="S23" s="1010" t="str">
        <f t="shared" si="3"/>
        <v>SQ9</v>
      </c>
      <c r="T23" s="1010"/>
      <c r="U23" s="1010"/>
      <c r="V23" s="1046"/>
      <c r="W23" s="1045"/>
    </row>
    <row r="24" spans="1:23" ht="17.100000000000001" customHeight="1" thickBot="1" x14ac:dyDescent="0.25">
      <c r="A24" s="1439" t="s">
        <v>1359</v>
      </c>
      <c r="B24" s="1440" t="s">
        <v>1239</v>
      </c>
      <c r="C24" s="1487"/>
      <c r="D24" s="1054"/>
      <c r="E24" s="1070"/>
      <c r="F24" s="1054"/>
      <c r="G24" s="1136"/>
      <c r="H24" s="1789"/>
      <c r="O24" s="1010">
        <v>8</v>
      </c>
      <c r="P24" s="1010">
        <v>9</v>
      </c>
      <c r="Q24" s="1013" t="str">
        <f>B24</f>
        <v>F24L</v>
      </c>
      <c r="R24" s="1045">
        <f>ROUND(C24,0)</f>
        <v>0</v>
      </c>
      <c r="S24" s="1010" t="str">
        <f t="shared" si="3"/>
        <v>SQ9</v>
      </c>
      <c r="T24" s="1010"/>
      <c r="U24" s="1010"/>
      <c r="V24" s="1046"/>
      <c r="W24" s="1045"/>
    </row>
    <row r="25" spans="1:23" ht="17.100000000000001" customHeight="1" x14ac:dyDescent="0.2">
      <c r="A25" s="1441" t="s">
        <v>1240</v>
      </c>
      <c r="B25" s="1442" t="s">
        <v>1241</v>
      </c>
      <c r="C25" s="1488"/>
      <c r="D25" s="1054"/>
      <c r="E25" s="1070"/>
      <c r="F25" s="1054"/>
      <c r="G25" s="1136"/>
      <c r="H25" s="1078"/>
      <c r="O25" s="1010">
        <v>8</v>
      </c>
      <c r="P25" s="1010">
        <v>9</v>
      </c>
      <c r="Q25" s="1013" t="str">
        <f>B25</f>
        <v>F24M</v>
      </c>
      <c r="R25" s="1045">
        <f>ROUND(C25,0)</f>
        <v>0</v>
      </c>
      <c r="S25" s="1010" t="str">
        <f t="shared" si="3"/>
        <v>SQ9</v>
      </c>
      <c r="T25" s="1010"/>
      <c r="U25" s="1010"/>
      <c r="V25" s="1046"/>
      <c r="W25" s="1045"/>
    </row>
    <row r="26" spans="1:23" ht="17.100000000000001" customHeight="1" x14ac:dyDescent="0.2">
      <c r="A26" s="1041" t="s">
        <v>1134</v>
      </c>
      <c r="B26" s="1044" t="s">
        <v>1018</v>
      </c>
      <c r="C26" s="1043"/>
      <c r="D26" s="1018"/>
      <c r="E26" s="1072"/>
      <c r="F26" s="1054"/>
      <c r="G26" s="1071"/>
      <c r="H26" s="1079"/>
      <c r="O26" s="1010">
        <v>8</v>
      </c>
      <c r="P26" s="1010">
        <v>9</v>
      </c>
      <c r="Q26" s="1013" t="str">
        <f>B26</f>
        <v>F18P</v>
      </c>
      <c r="R26" s="1045">
        <f>ROUND(C26,0)</f>
        <v>0</v>
      </c>
      <c r="S26" s="1010" t="str">
        <f t="shared" si="3"/>
        <v>SQ9</v>
      </c>
      <c r="T26" s="1010"/>
      <c r="U26" s="1010"/>
    </row>
    <row r="27" spans="1:23" ht="17.100000000000001" customHeight="1" x14ac:dyDescent="0.2">
      <c r="A27" s="1041" t="s">
        <v>1135</v>
      </c>
      <c r="B27" s="1044" t="s">
        <v>1136</v>
      </c>
      <c r="C27" s="1043"/>
      <c r="D27" s="1018"/>
      <c r="E27" s="1072"/>
      <c r="F27" s="1054"/>
      <c r="G27" s="1071"/>
      <c r="H27" s="1021"/>
      <c r="O27" s="1010">
        <v>8</v>
      </c>
      <c r="P27" s="1010">
        <v>9</v>
      </c>
      <c r="Q27" s="1013" t="str">
        <f t="shared" si="4"/>
        <v>F20O</v>
      </c>
      <c r="R27" s="1045">
        <f t="shared" si="5"/>
        <v>0</v>
      </c>
      <c r="S27" s="1010" t="str">
        <f t="shared" si="3"/>
        <v>SQ9</v>
      </c>
      <c r="T27" s="1010"/>
      <c r="U27" s="1010"/>
    </row>
    <row r="28" spans="1:23" ht="17.100000000000001" customHeight="1" x14ac:dyDescent="0.2">
      <c r="A28" s="1041" t="s">
        <v>1011</v>
      </c>
      <c r="B28" s="1044" t="s">
        <v>1012</v>
      </c>
      <c r="C28" s="1043"/>
      <c r="D28" s="1018"/>
      <c r="E28" s="1070"/>
      <c r="F28" s="1054"/>
      <c r="G28" s="1071"/>
      <c r="H28" s="1021"/>
      <c r="O28" s="1010">
        <v>8</v>
      </c>
      <c r="P28" s="1010">
        <v>9</v>
      </c>
      <c r="Q28" s="1013" t="str">
        <f t="shared" si="4"/>
        <v>F18N</v>
      </c>
      <c r="R28" s="1045">
        <f t="shared" si="5"/>
        <v>0</v>
      </c>
      <c r="S28" s="1010" t="str">
        <f t="shared" si="3"/>
        <v>SQ9</v>
      </c>
      <c r="T28" s="1010"/>
      <c r="U28" s="1010"/>
      <c r="W28" s="1045"/>
    </row>
    <row r="29" spans="1:23" ht="17.100000000000001" customHeight="1" x14ac:dyDescent="0.2">
      <c r="A29" s="1041" t="s">
        <v>1242</v>
      </c>
      <c r="B29" s="1044" t="s">
        <v>279</v>
      </c>
      <c r="C29" s="1043"/>
      <c r="D29" s="1018"/>
      <c r="E29" s="1070"/>
      <c r="F29" s="1054"/>
      <c r="G29" s="1071"/>
      <c r="H29" s="1021"/>
      <c r="O29" s="1010">
        <v>8</v>
      </c>
      <c r="P29" s="1010">
        <v>9</v>
      </c>
      <c r="Q29" s="1013" t="str">
        <f t="shared" si="4"/>
        <v>F999</v>
      </c>
      <c r="R29" s="1045">
        <f t="shared" si="5"/>
        <v>0</v>
      </c>
      <c r="S29" s="1010" t="str">
        <f t="shared" si="3"/>
        <v>SQ9</v>
      </c>
      <c r="T29" s="1010"/>
      <c r="U29" s="1010"/>
      <c r="W29" s="1045"/>
    </row>
    <row r="30" spans="1:23" ht="17.100000000000001" customHeight="1" x14ac:dyDescent="0.2">
      <c r="A30" s="1041" t="s">
        <v>1013</v>
      </c>
      <c r="B30" s="1044" t="s">
        <v>1014</v>
      </c>
      <c r="C30" s="1043"/>
      <c r="D30" s="1018"/>
      <c r="E30" s="1070"/>
      <c r="F30" s="1054"/>
      <c r="G30" s="1071"/>
      <c r="H30" s="1021"/>
      <c r="O30" s="1321">
        <v>8</v>
      </c>
      <c r="P30" s="1321">
        <v>9</v>
      </c>
      <c r="Q30" s="1393" t="str">
        <f t="shared" si="4"/>
        <v>F00O</v>
      </c>
      <c r="R30" s="1394">
        <f t="shared" si="5"/>
        <v>0</v>
      </c>
      <c r="S30" s="1321" t="str">
        <f t="shared" si="3"/>
        <v>SQ9</v>
      </c>
      <c r="T30" s="1010"/>
      <c r="U30" s="1010"/>
      <c r="W30" s="1045"/>
    </row>
    <row r="31" spans="1:23" ht="17.100000000000001" customHeight="1" thickBot="1" x14ac:dyDescent="0.3">
      <c r="A31" s="1048" t="s">
        <v>415</v>
      </c>
      <c r="B31" s="1049"/>
      <c r="C31" s="1050">
        <f>SUM(C18:C30)</f>
        <v>0</v>
      </c>
      <c r="D31" s="1018"/>
      <c r="E31" s="1070"/>
      <c r="F31" s="1054"/>
      <c r="G31" s="1071"/>
      <c r="H31" s="1021"/>
      <c r="O31" s="1010"/>
      <c r="P31" s="1010"/>
      <c r="R31" s="1045"/>
      <c r="S31" s="1010"/>
      <c r="T31" s="1010"/>
      <c r="U31" s="1010"/>
      <c r="W31" s="1045"/>
    </row>
    <row r="32" spans="1:23" ht="17.100000000000001" customHeight="1" x14ac:dyDescent="0.25">
      <c r="A32" s="1074" t="s">
        <v>749</v>
      </c>
      <c r="B32" s="1425"/>
      <c r="C32" s="1080"/>
      <c r="D32" s="1018"/>
      <c r="E32" s="1070"/>
      <c r="F32" s="1054"/>
      <c r="G32" s="1071"/>
      <c r="H32" s="1021"/>
      <c r="T32" s="1010"/>
      <c r="U32" s="1010"/>
      <c r="W32" s="1045"/>
    </row>
    <row r="33" spans="1:23" ht="17.100000000000001" customHeight="1" x14ac:dyDescent="0.2">
      <c r="A33" s="1041" t="s">
        <v>774</v>
      </c>
      <c r="B33" s="1044" t="s">
        <v>621</v>
      </c>
      <c r="C33" s="1047"/>
      <c r="D33" s="1018"/>
      <c r="E33" s="1070"/>
      <c r="F33" s="1054"/>
      <c r="G33" s="1071"/>
      <c r="H33" s="1021"/>
      <c r="O33" s="1010">
        <v>8</v>
      </c>
      <c r="P33" s="1010">
        <v>81</v>
      </c>
      <c r="Q33" s="1013" t="str">
        <f>B33</f>
        <v>F27I</v>
      </c>
      <c r="R33" s="1045">
        <f>ROUND(C33,0)</f>
        <v>0</v>
      </c>
      <c r="S33" s="1010" t="str">
        <f>VLOOKUP(O33,Q:R,2,FALSE)</f>
        <v>SQ9</v>
      </c>
      <c r="T33" s="1010"/>
      <c r="U33" s="1010"/>
      <c r="W33" s="1045"/>
    </row>
    <row r="34" spans="1:23" ht="17.100000000000001" customHeight="1" x14ac:dyDescent="0.2">
      <c r="A34" s="1041" t="s">
        <v>775</v>
      </c>
      <c r="B34" s="1044" t="s">
        <v>750</v>
      </c>
      <c r="C34" s="1047"/>
      <c r="D34" s="1018"/>
      <c r="E34" s="1070"/>
      <c r="F34" s="1054"/>
      <c r="G34" s="1071"/>
      <c r="H34" s="1021"/>
      <c r="O34" s="1010">
        <v>8</v>
      </c>
      <c r="P34" s="1010">
        <v>81</v>
      </c>
      <c r="Q34" s="1013" t="str">
        <f>B34</f>
        <v>F00P</v>
      </c>
      <c r="R34" s="1045">
        <f>ROUND(C34,0)</f>
        <v>0</v>
      </c>
      <c r="S34" s="1010" t="str">
        <f>VLOOKUP(O34,Q:R,2,FALSE)</f>
        <v>SQ9</v>
      </c>
      <c r="T34" s="1010"/>
      <c r="U34" s="1010"/>
      <c r="W34" s="1045"/>
    </row>
    <row r="35" spans="1:23" ht="17.100000000000001" customHeight="1" x14ac:dyDescent="0.2">
      <c r="A35" s="1041" t="s">
        <v>776</v>
      </c>
      <c r="B35" s="1044" t="s">
        <v>777</v>
      </c>
      <c r="C35" s="1047"/>
      <c r="D35" s="1018"/>
      <c r="E35" s="1070"/>
      <c r="F35" s="1054"/>
      <c r="G35" s="1071"/>
      <c r="H35" s="1021"/>
      <c r="O35" s="1010">
        <v>8</v>
      </c>
      <c r="P35" s="1010">
        <v>81</v>
      </c>
      <c r="Q35" s="1013" t="str">
        <f>B35</f>
        <v>F01S</v>
      </c>
      <c r="R35" s="1045">
        <f>ROUND(C35,0)</f>
        <v>0</v>
      </c>
      <c r="S35" s="1010" t="str">
        <f>VLOOKUP(O35,Q:R,2,FALSE)</f>
        <v>SQ9</v>
      </c>
      <c r="T35" s="1010"/>
      <c r="U35" s="1010"/>
      <c r="W35" s="1045"/>
    </row>
    <row r="36" spans="1:23" ht="17.100000000000001" customHeight="1" x14ac:dyDescent="0.2">
      <c r="A36" s="1041" t="s">
        <v>778</v>
      </c>
      <c r="B36" s="1044" t="s">
        <v>779</v>
      </c>
      <c r="C36" s="1047"/>
      <c r="D36" s="1018"/>
      <c r="E36" s="1070"/>
      <c r="F36" s="1054"/>
      <c r="G36" s="1071"/>
      <c r="H36" s="1082"/>
      <c r="O36" s="1010">
        <v>8</v>
      </c>
      <c r="P36" s="1010">
        <v>81</v>
      </c>
      <c r="Q36" s="1013" t="str">
        <f>B36</f>
        <v>F01T</v>
      </c>
      <c r="R36" s="1045">
        <f>ROUND(C36,0)</f>
        <v>0</v>
      </c>
      <c r="S36" s="1010" t="str">
        <f>VLOOKUP(O36,Q:R,2,FALSE)</f>
        <v>SQ9</v>
      </c>
      <c r="T36" s="1010"/>
      <c r="U36" s="1010"/>
      <c r="W36" s="1045"/>
    </row>
    <row r="37" spans="1:23" ht="17.25" customHeight="1" x14ac:dyDescent="0.2">
      <c r="A37" s="3" t="s">
        <v>1019</v>
      </c>
      <c r="B37" s="1044" t="s">
        <v>751</v>
      </c>
      <c r="C37" s="1047"/>
      <c r="D37" s="1018"/>
      <c r="E37" s="1070"/>
      <c r="F37" s="1054"/>
      <c r="G37" s="1071"/>
      <c r="H37" s="1021"/>
      <c r="O37" s="1321">
        <v>8</v>
      </c>
      <c r="P37" s="1321">
        <v>81</v>
      </c>
      <c r="Q37" s="1393" t="str">
        <f>B37</f>
        <v>F01P</v>
      </c>
      <c r="R37" s="1394">
        <f>ROUND(C37,0)</f>
        <v>0</v>
      </c>
      <c r="S37" s="1321" t="str">
        <f>VLOOKUP(O37,Q:R,2,FALSE)</f>
        <v>SQ9</v>
      </c>
      <c r="T37" s="1010"/>
      <c r="U37" s="1010"/>
      <c r="W37" s="1045"/>
    </row>
    <row r="38" spans="1:23" ht="17.100000000000001" customHeight="1" thickBot="1" x14ac:dyDescent="0.3">
      <c r="A38" s="1048" t="s">
        <v>752</v>
      </c>
      <c r="B38" s="1049"/>
      <c r="C38" s="1050">
        <f>SUM(C33:C37)</f>
        <v>0</v>
      </c>
      <c r="D38" s="1081"/>
      <c r="E38" s="1070"/>
      <c r="F38" s="1054"/>
      <c r="G38" s="1071"/>
      <c r="H38" s="1021"/>
      <c r="O38" s="1010" t="s">
        <v>534</v>
      </c>
      <c r="P38" s="1010"/>
      <c r="R38" s="1045"/>
      <c r="S38" s="1010"/>
      <c r="T38" s="1010"/>
      <c r="U38" s="1010"/>
      <c r="W38" s="1045"/>
    </row>
    <row r="39" spans="1:23" ht="17.25" customHeight="1" thickBot="1" x14ac:dyDescent="0.3">
      <c r="A39" s="1051" t="s">
        <v>596</v>
      </c>
      <c r="B39" s="1052"/>
      <c r="C39" s="1053">
        <f>C16+C31-C38</f>
        <v>0</v>
      </c>
      <c r="D39" s="1081"/>
      <c r="E39" s="1070"/>
      <c r="F39" s="1054"/>
      <c r="G39" s="1071"/>
      <c r="O39" s="1010"/>
      <c r="P39" s="1010"/>
      <c r="T39" s="1010"/>
      <c r="U39" s="1010"/>
      <c r="W39" s="1045"/>
    </row>
    <row r="40" spans="1:23" ht="17.100000000000001" customHeight="1" thickBot="1" x14ac:dyDescent="0.3">
      <c r="A40" s="1083" t="s">
        <v>991</v>
      </c>
      <c r="B40" s="1084"/>
      <c r="C40" s="1085">
        <f>C39</f>
        <v>0</v>
      </c>
      <c r="D40" s="1081"/>
      <c r="E40" s="1060" t="s">
        <v>992</v>
      </c>
      <c r="F40" s="1063"/>
      <c r="G40" s="1062">
        <f>G13</f>
        <v>0</v>
      </c>
      <c r="O40" s="1010"/>
      <c r="P40" s="1010"/>
      <c r="T40" s="1010"/>
      <c r="U40" s="1010"/>
      <c r="W40" s="1045"/>
    </row>
    <row r="41" spans="1:23" ht="5.0999999999999996" customHeight="1" x14ac:dyDescent="0.25">
      <c r="D41" s="1086"/>
      <c r="E41" s="1087"/>
    </row>
    <row r="42" spans="1:23" ht="13.2" x14ac:dyDescent="0.25">
      <c r="A42" s="1009" t="s">
        <v>1129</v>
      </c>
      <c r="D42" s="1086"/>
    </row>
    <row r="43" spans="1:23" ht="11.4" x14ac:dyDescent="0.2">
      <c r="A43" s="1009" t="s">
        <v>1243</v>
      </c>
    </row>
    <row r="44" spans="1:23" ht="11.4" x14ac:dyDescent="0.2">
      <c r="A44" s="1009" t="s">
        <v>1137</v>
      </c>
    </row>
    <row r="45" spans="1:23" ht="11.4" x14ac:dyDescent="0.2">
      <c r="A45" s="1009" t="s">
        <v>1138</v>
      </c>
    </row>
    <row r="46" spans="1:23" ht="12" customHeight="1" x14ac:dyDescent="0.2">
      <c r="A46" s="1009" t="s">
        <v>1244</v>
      </c>
    </row>
    <row r="47" spans="1:23" x14ac:dyDescent="0.2">
      <c r="A47" s="1009" t="s">
        <v>1245</v>
      </c>
    </row>
  </sheetData>
  <sheetProtection algorithmName="SHA-512" hashValue="hkKZ8QWwrrhFRTqejt0bW8ZCHYbJ6kCk2zSg++N5CVzq9VSIjpxbZHftYQqlHSCuMMlBDspxC1BgjOVbmyb/uQ==" saltValue="EHaSF7kBJHj6C5WFFDPQpw==" spinCount="100000" sheet="1" formatColumns="0" selectLockedCells="1"/>
  <mergeCells count="4">
    <mergeCell ref="H6:H11"/>
    <mergeCell ref="H12:H13"/>
    <mergeCell ref="H14:H15"/>
    <mergeCell ref="H21:H24"/>
  </mergeCells>
  <dataValidations count="2">
    <dataValidation type="whole" allowBlank="1" showInputMessage="1" showErrorMessage="1" errorTitle="ERRORE NEL DATO IMMESSO" error="INSERIRE SOLO NUMERI INTERI"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4:C65575 IY65574:IY65575 SU65574:SU65575 ACQ65574:ACQ65575 AMM65574:AMM65575 AWI65574:AWI65575 BGE65574:BGE65575 BQA65574:BQA65575 BZW65574:BZW65575 CJS65574:CJS65575 CTO65574:CTO65575 DDK65574:DDK65575 DNG65574:DNG65575 DXC65574:DXC65575 EGY65574:EGY65575 EQU65574:EQU65575 FAQ65574:FAQ65575 FKM65574:FKM65575 FUI65574:FUI65575 GEE65574:GEE65575 GOA65574:GOA65575 GXW65574:GXW65575 HHS65574:HHS65575 HRO65574:HRO65575 IBK65574:IBK65575 ILG65574:ILG65575 IVC65574:IVC65575 JEY65574:JEY65575 JOU65574:JOU65575 JYQ65574:JYQ65575 KIM65574:KIM65575 KSI65574:KSI65575 LCE65574:LCE65575 LMA65574:LMA65575 LVW65574:LVW65575 MFS65574:MFS65575 MPO65574:MPO65575 MZK65574:MZK65575 NJG65574:NJG65575 NTC65574:NTC65575 OCY65574:OCY65575 OMU65574:OMU65575 OWQ65574:OWQ65575 PGM65574:PGM65575 PQI65574:PQI65575 QAE65574:QAE65575 QKA65574:QKA65575 QTW65574:QTW65575 RDS65574:RDS65575 RNO65574:RNO65575 RXK65574:RXK65575 SHG65574:SHG65575 SRC65574:SRC65575 TAY65574:TAY65575 TKU65574:TKU65575 TUQ65574:TUQ65575 UEM65574:UEM65575 UOI65574:UOI65575 UYE65574:UYE65575 VIA65574:VIA65575 VRW65574:VRW65575 WBS65574:WBS65575 WLO65574:WLO65575 WVK65574:WVK65575 C131110:C131111 IY131110:IY131111 SU131110:SU131111 ACQ131110:ACQ131111 AMM131110:AMM131111 AWI131110:AWI131111 BGE131110:BGE131111 BQA131110:BQA131111 BZW131110:BZW131111 CJS131110:CJS131111 CTO131110:CTO131111 DDK131110:DDK131111 DNG131110:DNG131111 DXC131110:DXC131111 EGY131110:EGY131111 EQU131110:EQU131111 FAQ131110:FAQ131111 FKM131110:FKM131111 FUI131110:FUI131111 GEE131110:GEE131111 GOA131110:GOA131111 GXW131110:GXW131111 HHS131110:HHS131111 HRO131110:HRO131111 IBK131110:IBK131111 ILG131110:ILG131111 IVC131110:IVC131111 JEY131110:JEY131111 JOU131110:JOU131111 JYQ131110:JYQ131111 KIM131110:KIM131111 KSI131110:KSI131111 LCE131110:LCE131111 LMA131110:LMA131111 LVW131110:LVW131111 MFS131110:MFS131111 MPO131110:MPO131111 MZK131110:MZK131111 NJG131110:NJG131111 NTC131110:NTC131111 OCY131110:OCY131111 OMU131110:OMU131111 OWQ131110:OWQ131111 PGM131110:PGM131111 PQI131110:PQI131111 QAE131110:QAE131111 QKA131110:QKA131111 QTW131110:QTW131111 RDS131110:RDS131111 RNO131110:RNO131111 RXK131110:RXK131111 SHG131110:SHG131111 SRC131110:SRC131111 TAY131110:TAY131111 TKU131110:TKU131111 TUQ131110:TUQ131111 UEM131110:UEM131111 UOI131110:UOI131111 UYE131110:UYE131111 VIA131110:VIA131111 VRW131110:VRW131111 WBS131110:WBS131111 WLO131110:WLO131111 WVK131110:WVK131111 C196646:C196647 IY196646:IY196647 SU196646:SU196647 ACQ196646:ACQ196647 AMM196646:AMM196647 AWI196646:AWI196647 BGE196646:BGE196647 BQA196646:BQA196647 BZW196646:BZW196647 CJS196646:CJS196647 CTO196646:CTO196647 DDK196646:DDK196647 DNG196646:DNG196647 DXC196646:DXC196647 EGY196646:EGY196647 EQU196646:EQU196647 FAQ196646:FAQ196647 FKM196646:FKM196647 FUI196646:FUI196647 GEE196646:GEE196647 GOA196646:GOA196647 GXW196646:GXW196647 HHS196646:HHS196647 HRO196646:HRO196647 IBK196646:IBK196647 ILG196646:ILG196647 IVC196646:IVC196647 JEY196646:JEY196647 JOU196646:JOU196647 JYQ196646:JYQ196647 KIM196646:KIM196647 KSI196646:KSI196647 LCE196646:LCE196647 LMA196646:LMA196647 LVW196646:LVW196647 MFS196646:MFS196647 MPO196646:MPO196647 MZK196646:MZK196647 NJG196646:NJG196647 NTC196646:NTC196647 OCY196646:OCY196647 OMU196646:OMU196647 OWQ196646:OWQ196647 PGM196646:PGM196647 PQI196646:PQI196647 QAE196646:QAE196647 QKA196646:QKA196647 QTW196646:QTW196647 RDS196646:RDS196647 RNO196646:RNO196647 RXK196646:RXK196647 SHG196646:SHG196647 SRC196646:SRC196647 TAY196646:TAY196647 TKU196646:TKU196647 TUQ196646:TUQ196647 UEM196646:UEM196647 UOI196646:UOI196647 UYE196646:UYE196647 VIA196646:VIA196647 VRW196646:VRW196647 WBS196646:WBS196647 WLO196646:WLO196647 WVK196646:WVK196647 C262182:C262183 IY262182:IY262183 SU262182:SU262183 ACQ262182:ACQ262183 AMM262182:AMM262183 AWI262182:AWI262183 BGE262182:BGE262183 BQA262182:BQA262183 BZW262182:BZW262183 CJS262182:CJS262183 CTO262182:CTO262183 DDK262182:DDK262183 DNG262182:DNG262183 DXC262182:DXC262183 EGY262182:EGY262183 EQU262182:EQU262183 FAQ262182:FAQ262183 FKM262182:FKM262183 FUI262182:FUI262183 GEE262182:GEE262183 GOA262182:GOA262183 GXW262182:GXW262183 HHS262182:HHS262183 HRO262182:HRO262183 IBK262182:IBK262183 ILG262182:ILG262183 IVC262182:IVC262183 JEY262182:JEY262183 JOU262182:JOU262183 JYQ262182:JYQ262183 KIM262182:KIM262183 KSI262182:KSI262183 LCE262182:LCE262183 LMA262182:LMA262183 LVW262182:LVW262183 MFS262182:MFS262183 MPO262182:MPO262183 MZK262182:MZK262183 NJG262182:NJG262183 NTC262182:NTC262183 OCY262182:OCY262183 OMU262182:OMU262183 OWQ262182:OWQ262183 PGM262182:PGM262183 PQI262182:PQI262183 QAE262182:QAE262183 QKA262182:QKA262183 QTW262182:QTW262183 RDS262182:RDS262183 RNO262182:RNO262183 RXK262182:RXK262183 SHG262182:SHG262183 SRC262182:SRC262183 TAY262182:TAY262183 TKU262182:TKU262183 TUQ262182:TUQ262183 UEM262182:UEM262183 UOI262182:UOI262183 UYE262182:UYE262183 VIA262182:VIA262183 VRW262182:VRW262183 WBS262182:WBS262183 WLO262182:WLO262183 WVK262182:WVK262183 C327718:C327719 IY327718:IY327719 SU327718:SU327719 ACQ327718:ACQ327719 AMM327718:AMM327719 AWI327718:AWI327719 BGE327718:BGE327719 BQA327718:BQA327719 BZW327718:BZW327719 CJS327718:CJS327719 CTO327718:CTO327719 DDK327718:DDK327719 DNG327718:DNG327719 DXC327718:DXC327719 EGY327718:EGY327719 EQU327718:EQU327719 FAQ327718:FAQ327719 FKM327718:FKM327719 FUI327718:FUI327719 GEE327718:GEE327719 GOA327718:GOA327719 GXW327718:GXW327719 HHS327718:HHS327719 HRO327718:HRO327719 IBK327718:IBK327719 ILG327718:ILG327719 IVC327718:IVC327719 JEY327718:JEY327719 JOU327718:JOU327719 JYQ327718:JYQ327719 KIM327718:KIM327719 KSI327718:KSI327719 LCE327718:LCE327719 LMA327718:LMA327719 LVW327718:LVW327719 MFS327718:MFS327719 MPO327718:MPO327719 MZK327718:MZK327719 NJG327718:NJG327719 NTC327718:NTC327719 OCY327718:OCY327719 OMU327718:OMU327719 OWQ327718:OWQ327719 PGM327718:PGM327719 PQI327718:PQI327719 QAE327718:QAE327719 QKA327718:QKA327719 QTW327718:QTW327719 RDS327718:RDS327719 RNO327718:RNO327719 RXK327718:RXK327719 SHG327718:SHG327719 SRC327718:SRC327719 TAY327718:TAY327719 TKU327718:TKU327719 TUQ327718:TUQ327719 UEM327718:UEM327719 UOI327718:UOI327719 UYE327718:UYE327719 VIA327718:VIA327719 VRW327718:VRW327719 WBS327718:WBS327719 WLO327718:WLO327719 WVK327718:WVK327719 C393254:C393255 IY393254:IY393255 SU393254:SU393255 ACQ393254:ACQ393255 AMM393254:AMM393255 AWI393254:AWI393255 BGE393254:BGE393255 BQA393254:BQA393255 BZW393254:BZW393255 CJS393254:CJS393255 CTO393254:CTO393255 DDK393254:DDK393255 DNG393254:DNG393255 DXC393254:DXC393255 EGY393254:EGY393255 EQU393254:EQU393255 FAQ393254:FAQ393255 FKM393254:FKM393255 FUI393254:FUI393255 GEE393254:GEE393255 GOA393254:GOA393255 GXW393254:GXW393255 HHS393254:HHS393255 HRO393254:HRO393255 IBK393254:IBK393255 ILG393254:ILG393255 IVC393254:IVC393255 JEY393254:JEY393255 JOU393254:JOU393255 JYQ393254:JYQ393255 KIM393254:KIM393255 KSI393254:KSI393255 LCE393254:LCE393255 LMA393254:LMA393255 LVW393254:LVW393255 MFS393254:MFS393255 MPO393254:MPO393255 MZK393254:MZK393255 NJG393254:NJG393255 NTC393254:NTC393255 OCY393254:OCY393255 OMU393254:OMU393255 OWQ393254:OWQ393255 PGM393254:PGM393255 PQI393254:PQI393255 QAE393254:QAE393255 QKA393254:QKA393255 QTW393254:QTW393255 RDS393254:RDS393255 RNO393254:RNO393255 RXK393254:RXK393255 SHG393254:SHG393255 SRC393254:SRC393255 TAY393254:TAY393255 TKU393254:TKU393255 TUQ393254:TUQ393255 UEM393254:UEM393255 UOI393254:UOI393255 UYE393254:UYE393255 VIA393254:VIA393255 VRW393254:VRW393255 WBS393254:WBS393255 WLO393254:WLO393255 WVK393254:WVK393255 C458790:C458791 IY458790:IY458791 SU458790:SU458791 ACQ458790:ACQ458791 AMM458790:AMM458791 AWI458790:AWI458791 BGE458790:BGE458791 BQA458790:BQA458791 BZW458790:BZW458791 CJS458790:CJS458791 CTO458790:CTO458791 DDK458790:DDK458791 DNG458790:DNG458791 DXC458790:DXC458791 EGY458790:EGY458791 EQU458790:EQU458791 FAQ458790:FAQ458791 FKM458790:FKM458791 FUI458790:FUI458791 GEE458790:GEE458791 GOA458790:GOA458791 GXW458790:GXW458791 HHS458790:HHS458791 HRO458790:HRO458791 IBK458790:IBK458791 ILG458790:ILG458791 IVC458790:IVC458791 JEY458790:JEY458791 JOU458790:JOU458791 JYQ458790:JYQ458791 KIM458790:KIM458791 KSI458790:KSI458791 LCE458790:LCE458791 LMA458790:LMA458791 LVW458790:LVW458791 MFS458790:MFS458791 MPO458790:MPO458791 MZK458790:MZK458791 NJG458790:NJG458791 NTC458790:NTC458791 OCY458790:OCY458791 OMU458790:OMU458791 OWQ458790:OWQ458791 PGM458790:PGM458791 PQI458790:PQI458791 QAE458790:QAE458791 QKA458790:QKA458791 QTW458790:QTW458791 RDS458790:RDS458791 RNO458790:RNO458791 RXK458790:RXK458791 SHG458790:SHG458791 SRC458790:SRC458791 TAY458790:TAY458791 TKU458790:TKU458791 TUQ458790:TUQ458791 UEM458790:UEM458791 UOI458790:UOI458791 UYE458790:UYE458791 VIA458790:VIA458791 VRW458790:VRW458791 WBS458790:WBS458791 WLO458790:WLO458791 WVK458790:WVK458791 C524326:C524327 IY524326:IY524327 SU524326:SU524327 ACQ524326:ACQ524327 AMM524326:AMM524327 AWI524326:AWI524327 BGE524326:BGE524327 BQA524326:BQA524327 BZW524326:BZW524327 CJS524326:CJS524327 CTO524326:CTO524327 DDK524326:DDK524327 DNG524326:DNG524327 DXC524326:DXC524327 EGY524326:EGY524327 EQU524326:EQU524327 FAQ524326:FAQ524327 FKM524326:FKM524327 FUI524326:FUI524327 GEE524326:GEE524327 GOA524326:GOA524327 GXW524326:GXW524327 HHS524326:HHS524327 HRO524326:HRO524327 IBK524326:IBK524327 ILG524326:ILG524327 IVC524326:IVC524327 JEY524326:JEY524327 JOU524326:JOU524327 JYQ524326:JYQ524327 KIM524326:KIM524327 KSI524326:KSI524327 LCE524326:LCE524327 LMA524326:LMA524327 LVW524326:LVW524327 MFS524326:MFS524327 MPO524326:MPO524327 MZK524326:MZK524327 NJG524326:NJG524327 NTC524326:NTC524327 OCY524326:OCY524327 OMU524326:OMU524327 OWQ524326:OWQ524327 PGM524326:PGM524327 PQI524326:PQI524327 QAE524326:QAE524327 QKA524326:QKA524327 QTW524326:QTW524327 RDS524326:RDS524327 RNO524326:RNO524327 RXK524326:RXK524327 SHG524326:SHG524327 SRC524326:SRC524327 TAY524326:TAY524327 TKU524326:TKU524327 TUQ524326:TUQ524327 UEM524326:UEM524327 UOI524326:UOI524327 UYE524326:UYE524327 VIA524326:VIA524327 VRW524326:VRW524327 WBS524326:WBS524327 WLO524326:WLO524327 WVK524326:WVK524327 C589862:C589863 IY589862:IY589863 SU589862:SU589863 ACQ589862:ACQ589863 AMM589862:AMM589863 AWI589862:AWI589863 BGE589862:BGE589863 BQA589862:BQA589863 BZW589862:BZW589863 CJS589862:CJS589863 CTO589862:CTO589863 DDK589862:DDK589863 DNG589862:DNG589863 DXC589862:DXC589863 EGY589862:EGY589863 EQU589862:EQU589863 FAQ589862:FAQ589863 FKM589862:FKM589863 FUI589862:FUI589863 GEE589862:GEE589863 GOA589862:GOA589863 GXW589862:GXW589863 HHS589862:HHS589863 HRO589862:HRO589863 IBK589862:IBK589863 ILG589862:ILG589863 IVC589862:IVC589863 JEY589862:JEY589863 JOU589862:JOU589863 JYQ589862:JYQ589863 KIM589862:KIM589863 KSI589862:KSI589863 LCE589862:LCE589863 LMA589862:LMA589863 LVW589862:LVW589863 MFS589862:MFS589863 MPO589862:MPO589863 MZK589862:MZK589863 NJG589862:NJG589863 NTC589862:NTC589863 OCY589862:OCY589863 OMU589862:OMU589863 OWQ589862:OWQ589863 PGM589862:PGM589863 PQI589862:PQI589863 QAE589862:QAE589863 QKA589862:QKA589863 QTW589862:QTW589863 RDS589862:RDS589863 RNO589862:RNO589863 RXK589862:RXK589863 SHG589862:SHG589863 SRC589862:SRC589863 TAY589862:TAY589863 TKU589862:TKU589863 TUQ589862:TUQ589863 UEM589862:UEM589863 UOI589862:UOI589863 UYE589862:UYE589863 VIA589862:VIA589863 VRW589862:VRW589863 WBS589862:WBS589863 WLO589862:WLO589863 WVK589862:WVK589863 C655398:C655399 IY655398:IY655399 SU655398:SU655399 ACQ655398:ACQ655399 AMM655398:AMM655399 AWI655398:AWI655399 BGE655398:BGE655399 BQA655398:BQA655399 BZW655398:BZW655399 CJS655398:CJS655399 CTO655398:CTO655399 DDK655398:DDK655399 DNG655398:DNG655399 DXC655398:DXC655399 EGY655398:EGY655399 EQU655398:EQU655399 FAQ655398:FAQ655399 FKM655398:FKM655399 FUI655398:FUI655399 GEE655398:GEE655399 GOA655398:GOA655399 GXW655398:GXW655399 HHS655398:HHS655399 HRO655398:HRO655399 IBK655398:IBK655399 ILG655398:ILG655399 IVC655398:IVC655399 JEY655398:JEY655399 JOU655398:JOU655399 JYQ655398:JYQ655399 KIM655398:KIM655399 KSI655398:KSI655399 LCE655398:LCE655399 LMA655398:LMA655399 LVW655398:LVW655399 MFS655398:MFS655399 MPO655398:MPO655399 MZK655398:MZK655399 NJG655398:NJG655399 NTC655398:NTC655399 OCY655398:OCY655399 OMU655398:OMU655399 OWQ655398:OWQ655399 PGM655398:PGM655399 PQI655398:PQI655399 QAE655398:QAE655399 QKA655398:QKA655399 QTW655398:QTW655399 RDS655398:RDS655399 RNO655398:RNO655399 RXK655398:RXK655399 SHG655398:SHG655399 SRC655398:SRC655399 TAY655398:TAY655399 TKU655398:TKU655399 TUQ655398:TUQ655399 UEM655398:UEM655399 UOI655398:UOI655399 UYE655398:UYE655399 VIA655398:VIA655399 VRW655398:VRW655399 WBS655398:WBS655399 WLO655398:WLO655399 WVK655398:WVK655399 C720934:C720935 IY720934:IY720935 SU720934:SU720935 ACQ720934:ACQ720935 AMM720934:AMM720935 AWI720934:AWI720935 BGE720934:BGE720935 BQA720934:BQA720935 BZW720934:BZW720935 CJS720934:CJS720935 CTO720934:CTO720935 DDK720934:DDK720935 DNG720934:DNG720935 DXC720934:DXC720935 EGY720934:EGY720935 EQU720934:EQU720935 FAQ720934:FAQ720935 FKM720934:FKM720935 FUI720934:FUI720935 GEE720934:GEE720935 GOA720934:GOA720935 GXW720934:GXW720935 HHS720934:HHS720935 HRO720934:HRO720935 IBK720934:IBK720935 ILG720934:ILG720935 IVC720934:IVC720935 JEY720934:JEY720935 JOU720934:JOU720935 JYQ720934:JYQ720935 KIM720934:KIM720935 KSI720934:KSI720935 LCE720934:LCE720935 LMA720934:LMA720935 LVW720934:LVW720935 MFS720934:MFS720935 MPO720934:MPO720935 MZK720934:MZK720935 NJG720934:NJG720935 NTC720934:NTC720935 OCY720934:OCY720935 OMU720934:OMU720935 OWQ720934:OWQ720935 PGM720934:PGM720935 PQI720934:PQI720935 QAE720934:QAE720935 QKA720934:QKA720935 QTW720934:QTW720935 RDS720934:RDS720935 RNO720934:RNO720935 RXK720934:RXK720935 SHG720934:SHG720935 SRC720934:SRC720935 TAY720934:TAY720935 TKU720934:TKU720935 TUQ720934:TUQ720935 UEM720934:UEM720935 UOI720934:UOI720935 UYE720934:UYE720935 VIA720934:VIA720935 VRW720934:VRW720935 WBS720934:WBS720935 WLO720934:WLO720935 WVK720934:WVK720935 C786470:C786471 IY786470:IY786471 SU786470:SU786471 ACQ786470:ACQ786471 AMM786470:AMM786471 AWI786470:AWI786471 BGE786470:BGE786471 BQA786470:BQA786471 BZW786470:BZW786471 CJS786470:CJS786471 CTO786470:CTO786471 DDK786470:DDK786471 DNG786470:DNG786471 DXC786470:DXC786471 EGY786470:EGY786471 EQU786470:EQU786471 FAQ786470:FAQ786471 FKM786470:FKM786471 FUI786470:FUI786471 GEE786470:GEE786471 GOA786470:GOA786471 GXW786470:GXW786471 HHS786470:HHS786471 HRO786470:HRO786471 IBK786470:IBK786471 ILG786470:ILG786471 IVC786470:IVC786471 JEY786470:JEY786471 JOU786470:JOU786471 JYQ786470:JYQ786471 KIM786470:KIM786471 KSI786470:KSI786471 LCE786470:LCE786471 LMA786470:LMA786471 LVW786470:LVW786471 MFS786470:MFS786471 MPO786470:MPO786471 MZK786470:MZK786471 NJG786470:NJG786471 NTC786470:NTC786471 OCY786470:OCY786471 OMU786470:OMU786471 OWQ786470:OWQ786471 PGM786470:PGM786471 PQI786470:PQI786471 QAE786470:QAE786471 QKA786470:QKA786471 QTW786470:QTW786471 RDS786470:RDS786471 RNO786470:RNO786471 RXK786470:RXK786471 SHG786470:SHG786471 SRC786470:SRC786471 TAY786470:TAY786471 TKU786470:TKU786471 TUQ786470:TUQ786471 UEM786470:UEM786471 UOI786470:UOI786471 UYE786470:UYE786471 VIA786470:VIA786471 VRW786470:VRW786471 WBS786470:WBS786471 WLO786470:WLO786471 WVK786470:WVK786471 C852006:C852007 IY852006:IY852007 SU852006:SU852007 ACQ852006:ACQ852007 AMM852006:AMM852007 AWI852006:AWI852007 BGE852006:BGE852007 BQA852006:BQA852007 BZW852006:BZW852007 CJS852006:CJS852007 CTO852006:CTO852007 DDK852006:DDK852007 DNG852006:DNG852007 DXC852006:DXC852007 EGY852006:EGY852007 EQU852006:EQU852007 FAQ852006:FAQ852007 FKM852006:FKM852007 FUI852006:FUI852007 GEE852006:GEE852007 GOA852006:GOA852007 GXW852006:GXW852007 HHS852006:HHS852007 HRO852006:HRO852007 IBK852006:IBK852007 ILG852006:ILG852007 IVC852006:IVC852007 JEY852006:JEY852007 JOU852006:JOU852007 JYQ852006:JYQ852007 KIM852006:KIM852007 KSI852006:KSI852007 LCE852006:LCE852007 LMA852006:LMA852007 LVW852006:LVW852007 MFS852006:MFS852007 MPO852006:MPO852007 MZK852006:MZK852007 NJG852006:NJG852007 NTC852006:NTC852007 OCY852006:OCY852007 OMU852006:OMU852007 OWQ852006:OWQ852007 PGM852006:PGM852007 PQI852006:PQI852007 QAE852006:QAE852007 QKA852006:QKA852007 QTW852006:QTW852007 RDS852006:RDS852007 RNO852006:RNO852007 RXK852006:RXK852007 SHG852006:SHG852007 SRC852006:SRC852007 TAY852006:TAY852007 TKU852006:TKU852007 TUQ852006:TUQ852007 UEM852006:UEM852007 UOI852006:UOI852007 UYE852006:UYE852007 VIA852006:VIA852007 VRW852006:VRW852007 WBS852006:WBS852007 WLO852006:WLO852007 WVK852006:WVK852007 C917542:C917543 IY917542:IY917543 SU917542:SU917543 ACQ917542:ACQ917543 AMM917542:AMM917543 AWI917542:AWI917543 BGE917542:BGE917543 BQA917542:BQA917543 BZW917542:BZW917543 CJS917542:CJS917543 CTO917542:CTO917543 DDK917542:DDK917543 DNG917542:DNG917543 DXC917542:DXC917543 EGY917542:EGY917543 EQU917542:EQU917543 FAQ917542:FAQ917543 FKM917542:FKM917543 FUI917542:FUI917543 GEE917542:GEE917543 GOA917542:GOA917543 GXW917542:GXW917543 HHS917542:HHS917543 HRO917542:HRO917543 IBK917542:IBK917543 ILG917542:ILG917543 IVC917542:IVC917543 JEY917542:JEY917543 JOU917542:JOU917543 JYQ917542:JYQ917543 KIM917542:KIM917543 KSI917542:KSI917543 LCE917542:LCE917543 LMA917542:LMA917543 LVW917542:LVW917543 MFS917542:MFS917543 MPO917542:MPO917543 MZK917542:MZK917543 NJG917542:NJG917543 NTC917542:NTC917543 OCY917542:OCY917543 OMU917542:OMU917543 OWQ917542:OWQ917543 PGM917542:PGM917543 PQI917542:PQI917543 QAE917542:QAE917543 QKA917542:QKA917543 QTW917542:QTW917543 RDS917542:RDS917543 RNO917542:RNO917543 RXK917542:RXK917543 SHG917542:SHG917543 SRC917542:SRC917543 TAY917542:TAY917543 TKU917542:TKU917543 TUQ917542:TUQ917543 UEM917542:UEM917543 UOI917542:UOI917543 UYE917542:UYE917543 VIA917542:VIA917543 VRW917542:VRW917543 WBS917542:WBS917543 WLO917542:WLO917543 WVK917542:WVK917543 C983078:C983079 IY983078:IY983079 SU983078:SU983079 ACQ983078:ACQ983079 AMM983078:AMM983079 AWI983078:AWI983079 BGE983078:BGE983079 BQA983078:BQA983079 BZW983078:BZW983079 CJS983078:CJS983079 CTO983078:CTO983079 DDK983078:DDK983079 DNG983078:DNG983079 DXC983078:DXC983079 EGY983078:EGY983079 EQU983078:EQU983079 FAQ983078:FAQ983079 FKM983078:FKM983079 FUI983078:FUI983079 GEE983078:GEE983079 GOA983078:GOA983079 GXW983078:GXW983079 HHS983078:HHS983079 HRO983078:HRO983079 IBK983078:IBK983079 ILG983078:ILG983079 IVC983078:IVC983079 JEY983078:JEY983079 JOU983078:JOU983079 JYQ983078:JYQ983079 KIM983078:KIM983079 KSI983078:KSI983079 LCE983078:LCE983079 LMA983078:LMA983079 LVW983078:LVW983079 MFS983078:MFS983079 MPO983078:MPO983079 MZK983078:MZK983079 NJG983078:NJG983079 NTC983078:NTC983079 OCY983078:OCY983079 OMU983078:OMU983079 OWQ983078:OWQ983079 PGM983078:PGM983079 PQI983078:PQI983079 QAE983078:QAE983079 QKA983078:QKA983079 QTW983078:QTW983079 RDS983078:RDS983079 RNO983078:RNO983079 RXK983078:RXK983079 SHG983078:SHG983079 SRC983078:SRC983079 TAY983078:TAY983079 TKU983078:TKU983079 TUQ983078:TUQ983079 UEM983078:UEM983079 UOI983078:UOI983079 UYE983078:UYE983079 VIA983078:VIA983079 VRW983078:VRW983079 WBS983078:WBS983079 WLO983078:WLO983079 WVK983078:WVK983079" xr:uid="{5B72C4C4-AE81-47CB-A6A6-F9DB8C52D833}">
      <formula1>-999999999999</formula1>
      <formula2>999999999999</formula2>
    </dataValidation>
    <dataValidation type="whole" allowBlank="1" showInputMessage="1" showErrorMessage="1" errorTitle="ERRORE NEL DATO IMMESSO" error="INSERIRE SOLO NUMERI INTERI" sqref="C31:C37 IY31:IY37 SU31:SU37 ACQ31:ACQ37 AMM31:AMM37 AWI31:AWI37 BGE31:BGE37 BQA31:BQA37 BZW31:BZW37 CJS31:CJS37 CTO31:CTO37 DDK31:DDK37 DNG31:DNG37 DXC31:DXC37 EGY31:EGY37 EQU31:EQU37 FAQ31:FAQ37 FKM31:FKM37 FUI31:FUI37 GEE31:GEE37 GOA31:GOA37 GXW31:GXW37 HHS31:HHS37 HRO31:HRO37 IBK31:IBK37 ILG31:ILG37 IVC31:IVC37 JEY31:JEY37 JOU31:JOU37 JYQ31:JYQ37 KIM31:KIM37 KSI31:KSI37 LCE31:LCE37 LMA31:LMA37 LVW31:LVW37 MFS31:MFS37 MPO31:MPO37 MZK31:MZK37 NJG31:NJG37 NTC31:NTC37 OCY31:OCY37 OMU31:OMU37 OWQ31:OWQ37 PGM31:PGM37 PQI31:PQI37 QAE31:QAE37 QKA31:QKA37 QTW31:QTW37 RDS31:RDS37 RNO31:RNO37 RXK31:RXK37 SHG31:SHG37 SRC31:SRC37 TAY31:TAY37 TKU31:TKU37 TUQ31:TUQ37 UEM31:UEM37 UOI31:UOI37 UYE31:UYE37 VIA31:VIA37 VRW31:VRW37 WBS31:WBS37 WLO31:WLO37 WVK31:WVK37 C65567:C65573 IY65567:IY65573 SU65567:SU65573 ACQ65567:ACQ65573 AMM65567:AMM65573 AWI65567:AWI65573 BGE65567:BGE65573 BQA65567:BQA65573 BZW65567:BZW65573 CJS65567:CJS65573 CTO65567:CTO65573 DDK65567:DDK65573 DNG65567:DNG65573 DXC65567:DXC65573 EGY65567:EGY65573 EQU65567:EQU65573 FAQ65567:FAQ65573 FKM65567:FKM65573 FUI65567:FUI65573 GEE65567:GEE65573 GOA65567:GOA65573 GXW65567:GXW65573 HHS65567:HHS65573 HRO65567:HRO65573 IBK65567:IBK65573 ILG65567:ILG65573 IVC65567:IVC65573 JEY65567:JEY65573 JOU65567:JOU65573 JYQ65567:JYQ65573 KIM65567:KIM65573 KSI65567:KSI65573 LCE65567:LCE65573 LMA65567:LMA65573 LVW65567:LVW65573 MFS65567:MFS65573 MPO65567:MPO65573 MZK65567:MZK65573 NJG65567:NJG65573 NTC65567:NTC65573 OCY65567:OCY65573 OMU65567:OMU65573 OWQ65567:OWQ65573 PGM65567:PGM65573 PQI65567:PQI65573 QAE65567:QAE65573 QKA65567:QKA65573 QTW65567:QTW65573 RDS65567:RDS65573 RNO65567:RNO65573 RXK65567:RXK65573 SHG65567:SHG65573 SRC65567:SRC65573 TAY65567:TAY65573 TKU65567:TKU65573 TUQ65567:TUQ65573 UEM65567:UEM65573 UOI65567:UOI65573 UYE65567:UYE65573 VIA65567:VIA65573 VRW65567:VRW65573 WBS65567:WBS65573 WLO65567:WLO65573 WVK65567:WVK65573 C131103:C131109 IY131103:IY131109 SU131103:SU131109 ACQ131103:ACQ131109 AMM131103:AMM131109 AWI131103:AWI131109 BGE131103:BGE131109 BQA131103:BQA131109 BZW131103:BZW131109 CJS131103:CJS131109 CTO131103:CTO131109 DDK131103:DDK131109 DNG131103:DNG131109 DXC131103:DXC131109 EGY131103:EGY131109 EQU131103:EQU131109 FAQ131103:FAQ131109 FKM131103:FKM131109 FUI131103:FUI131109 GEE131103:GEE131109 GOA131103:GOA131109 GXW131103:GXW131109 HHS131103:HHS131109 HRO131103:HRO131109 IBK131103:IBK131109 ILG131103:ILG131109 IVC131103:IVC131109 JEY131103:JEY131109 JOU131103:JOU131109 JYQ131103:JYQ131109 KIM131103:KIM131109 KSI131103:KSI131109 LCE131103:LCE131109 LMA131103:LMA131109 LVW131103:LVW131109 MFS131103:MFS131109 MPO131103:MPO131109 MZK131103:MZK131109 NJG131103:NJG131109 NTC131103:NTC131109 OCY131103:OCY131109 OMU131103:OMU131109 OWQ131103:OWQ131109 PGM131103:PGM131109 PQI131103:PQI131109 QAE131103:QAE131109 QKA131103:QKA131109 QTW131103:QTW131109 RDS131103:RDS131109 RNO131103:RNO131109 RXK131103:RXK131109 SHG131103:SHG131109 SRC131103:SRC131109 TAY131103:TAY131109 TKU131103:TKU131109 TUQ131103:TUQ131109 UEM131103:UEM131109 UOI131103:UOI131109 UYE131103:UYE131109 VIA131103:VIA131109 VRW131103:VRW131109 WBS131103:WBS131109 WLO131103:WLO131109 WVK131103:WVK131109 C196639:C196645 IY196639:IY196645 SU196639:SU196645 ACQ196639:ACQ196645 AMM196639:AMM196645 AWI196639:AWI196645 BGE196639:BGE196645 BQA196639:BQA196645 BZW196639:BZW196645 CJS196639:CJS196645 CTO196639:CTO196645 DDK196639:DDK196645 DNG196639:DNG196645 DXC196639:DXC196645 EGY196639:EGY196645 EQU196639:EQU196645 FAQ196639:FAQ196645 FKM196639:FKM196645 FUI196639:FUI196645 GEE196639:GEE196645 GOA196639:GOA196645 GXW196639:GXW196645 HHS196639:HHS196645 HRO196639:HRO196645 IBK196639:IBK196645 ILG196639:ILG196645 IVC196639:IVC196645 JEY196639:JEY196645 JOU196639:JOU196645 JYQ196639:JYQ196645 KIM196639:KIM196645 KSI196639:KSI196645 LCE196639:LCE196645 LMA196639:LMA196645 LVW196639:LVW196645 MFS196639:MFS196645 MPO196639:MPO196645 MZK196639:MZK196645 NJG196639:NJG196645 NTC196639:NTC196645 OCY196639:OCY196645 OMU196639:OMU196645 OWQ196639:OWQ196645 PGM196639:PGM196645 PQI196639:PQI196645 QAE196639:QAE196645 QKA196639:QKA196645 QTW196639:QTW196645 RDS196639:RDS196645 RNO196639:RNO196645 RXK196639:RXK196645 SHG196639:SHG196645 SRC196639:SRC196645 TAY196639:TAY196645 TKU196639:TKU196645 TUQ196639:TUQ196645 UEM196639:UEM196645 UOI196639:UOI196645 UYE196639:UYE196645 VIA196639:VIA196645 VRW196639:VRW196645 WBS196639:WBS196645 WLO196639:WLO196645 WVK196639:WVK196645 C262175:C262181 IY262175:IY262181 SU262175:SU262181 ACQ262175:ACQ262181 AMM262175:AMM262181 AWI262175:AWI262181 BGE262175:BGE262181 BQA262175:BQA262181 BZW262175:BZW262181 CJS262175:CJS262181 CTO262175:CTO262181 DDK262175:DDK262181 DNG262175:DNG262181 DXC262175:DXC262181 EGY262175:EGY262181 EQU262175:EQU262181 FAQ262175:FAQ262181 FKM262175:FKM262181 FUI262175:FUI262181 GEE262175:GEE262181 GOA262175:GOA262181 GXW262175:GXW262181 HHS262175:HHS262181 HRO262175:HRO262181 IBK262175:IBK262181 ILG262175:ILG262181 IVC262175:IVC262181 JEY262175:JEY262181 JOU262175:JOU262181 JYQ262175:JYQ262181 KIM262175:KIM262181 KSI262175:KSI262181 LCE262175:LCE262181 LMA262175:LMA262181 LVW262175:LVW262181 MFS262175:MFS262181 MPO262175:MPO262181 MZK262175:MZK262181 NJG262175:NJG262181 NTC262175:NTC262181 OCY262175:OCY262181 OMU262175:OMU262181 OWQ262175:OWQ262181 PGM262175:PGM262181 PQI262175:PQI262181 QAE262175:QAE262181 QKA262175:QKA262181 QTW262175:QTW262181 RDS262175:RDS262181 RNO262175:RNO262181 RXK262175:RXK262181 SHG262175:SHG262181 SRC262175:SRC262181 TAY262175:TAY262181 TKU262175:TKU262181 TUQ262175:TUQ262181 UEM262175:UEM262181 UOI262175:UOI262181 UYE262175:UYE262181 VIA262175:VIA262181 VRW262175:VRW262181 WBS262175:WBS262181 WLO262175:WLO262181 WVK262175:WVK262181 C327711:C327717 IY327711:IY327717 SU327711:SU327717 ACQ327711:ACQ327717 AMM327711:AMM327717 AWI327711:AWI327717 BGE327711:BGE327717 BQA327711:BQA327717 BZW327711:BZW327717 CJS327711:CJS327717 CTO327711:CTO327717 DDK327711:DDK327717 DNG327711:DNG327717 DXC327711:DXC327717 EGY327711:EGY327717 EQU327711:EQU327717 FAQ327711:FAQ327717 FKM327711:FKM327717 FUI327711:FUI327717 GEE327711:GEE327717 GOA327711:GOA327717 GXW327711:GXW327717 HHS327711:HHS327717 HRO327711:HRO327717 IBK327711:IBK327717 ILG327711:ILG327717 IVC327711:IVC327717 JEY327711:JEY327717 JOU327711:JOU327717 JYQ327711:JYQ327717 KIM327711:KIM327717 KSI327711:KSI327717 LCE327711:LCE327717 LMA327711:LMA327717 LVW327711:LVW327717 MFS327711:MFS327717 MPO327711:MPO327717 MZK327711:MZK327717 NJG327711:NJG327717 NTC327711:NTC327717 OCY327711:OCY327717 OMU327711:OMU327717 OWQ327711:OWQ327717 PGM327711:PGM327717 PQI327711:PQI327717 QAE327711:QAE327717 QKA327711:QKA327717 QTW327711:QTW327717 RDS327711:RDS327717 RNO327711:RNO327717 RXK327711:RXK327717 SHG327711:SHG327717 SRC327711:SRC327717 TAY327711:TAY327717 TKU327711:TKU327717 TUQ327711:TUQ327717 UEM327711:UEM327717 UOI327711:UOI327717 UYE327711:UYE327717 VIA327711:VIA327717 VRW327711:VRW327717 WBS327711:WBS327717 WLO327711:WLO327717 WVK327711:WVK327717 C393247:C393253 IY393247:IY393253 SU393247:SU393253 ACQ393247:ACQ393253 AMM393247:AMM393253 AWI393247:AWI393253 BGE393247:BGE393253 BQA393247:BQA393253 BZW393247:BZW393253 CJS393247:CJS393253 CTO393247:CTO393253 DDK393247:DDK393253 DNG393247:DNG393253 DXC393247:DXC393253 EGY393247:EGY393253 EQU393247:EQU393253 FAQ393247:FAQ393253 FKM393247:FKM393253 FUI393247:FUI393253 GEE393247:GEE393253 GOA393247:GOA393253 GXW393247:GXW393253 HHS393247:HHS393253 HRO393247:HRO393253 IBK393247:IBK393253 ILG393247:ILG393253 IVC393247:IVC393253 JEY393247:JEY393253 JOU393247:JOU393253 JYQ393247:JYQ393253 KIM393247:KIM393253 KSI393247:KSI393253 LCE393247:LCE393253 LMA393247:LMA393253 LVW393247:LVW393253 MFS393247:MFS393253 MPO393247:MPO393253 MZK393247:MZK393253 NJG393247:NJG393253 NTC393247:NTC393253 OCY393247:OCY393253 OMU393247:OMU393253 OWQ393247:OWQ393253 PGM393247:PGM393253 PQI393247:PQI393253 QAE393247:QAE393253 QKA393247:QKA393253 QTW393247:QTW393253 RDS393247:RDS393253 RNO393247:RNO393253 RXK393247:RXK393253 SHG393247:SHG393253 SRC393247:SRC393253 TAY393247:TAY393253 TKU393247:TKU393253 TUQ393247:TUQ393253 UEM393247:UEM393253 UOI393247:UOI393253 UYE393247:UYE393253 VIA393247:VIA393253 VRW393247:VRW393253 WBS393247:WBS393253 WLO393247:WLO393253 WVK393247:WVK393253 C458783:C458789 IY458783:IY458789 SU458783:SU458789 ACQ458783:ACQ458789 AMM458783:AMM458789 AWI458783:AWI458789 BGE458783:BGE458789 BQA458783:BQA458789 BZW458783:BZW458789 CJS458783:CJS458789 CTO458783:CTO458789 DDK458783:DDK458789 DNG458783:DNG458789 DXC458783:DXC458789 EGY458783:EGY458789 EQU458783:EQU458789 FAQ458783:FAQ458789 FKM458783:FKM458789 FUI458783:FUI458789 GEE458783:GEE458789 GOA458783:GOA458789 GXW458783:GXW458789 HHS458783:HHS458789 HRO458783:HRO458789 IBK458783:IBK458789 ILG458783:ILG458789 IVC458783:IVC458789 JEY458783:JEY458789 JOU458783:JOU458789 JYQ458783:JYQ458789 KIM458783:KIM458789 KSI458783:KSI458789 LCE458783:LCE458789 LMA458783:LMA458789 LVW458783:LVW458789 MFS458783:MFS458789 MPO458783:MPO458789 MZK458783:MZK458789 NJG458783:NJG458789 NTC458783:NTC458789 OCY458783:OCY458789 OMU458783:OMU458789 OWQ458783:OWQ458789 PGM458783:PGM458789 PQI458783:PQI458789 QAE458783:QAE458789 QKA458783:QKA458789 QTW458783:QTW458789 RDS458783:RDS458789 RNO458783:RNO458789 RXK458783:RXK458789 SHG458783:SHG458789 SRC458783:SRC458789 TAY458783:TAY458789 TKU458783:TKU458789 TUQ458783:TUQ458789 UEM458783:UEM458789 UOI458783:UOI458789 UYE458783:UYE458789 VIA458783:VIA458789 VRW458783:VRW458789 WBS458783:WBS458789 WLO458783:WLO458789 WVK458783:WVK458789 C524319:C524325 IY524319:IY524325 SU524319:SU524325 ACQ524319:ACQ524325 AMM524319:AMM524325 AWI524319:AWI524325 BGE524319:BGE524325 BQA524319:BQA524325 BZW524319:BZW524325 CJS524319:CJS524325 CTO524319:CTO524325 DDK524319:DDK524325 DNG524319:DNG524325 DXC524319:DXC524325 EGY524319:EGY524325 EQU524319:EQU524325 FAQ524319:FAQ524325 FKM524319:FKM524325 FUI524319:FUI524325 GEE524319:GEE524325 GOA524319:GOA524325 GXW524319:GXW524325 HHS524319:HHS524325 HRO524319:HRO524325 IBK524319:IBK524325 ILG524319:ILG524325 IVC524319:IVC524325 JEY524319:JEY524325 JOU524319:JOU524325 JYQ524319:JYQ524325 KIM524319:KIM524325 KSI524319:KSI524325 LCE524319:LCE524325 LMA524319:LMA524325 LVW524319:LVW524325 MFS524319:MFS524325 MPO524319:MPO524325 MZK524319:MZK524325 NJG524319:NJG524325 NTC524319:NTC524325 OCY524319:OCY524325 OMU524319:OMU524325 OWQ524319:OWQ524325 PGM524319:PGM524325 PQI524319:PQI524325 QAE524319:QAE524325 QKA524319:QKA524325 QTW524319:QTW524325 RDS524319:RDS524325 RNO524319:RNO524325 RXK524319:RXK524325 SHG524319:SHG524325 SRC524319:SRC524325 TAY524319:TAY524325 TKU524319:TKU524325 TUQ524319:TUQ524325 UEM524319:UEM524325 UOI524319:UOI524325 UYE524319:UYE524325 VIA524319:VIA524325 VRW524319:VRW524325 WBS524319:WBS524325 WLO524319:WLO524325 WVK524319:WVK524325 C589855:C589861 IY589855:IY589861 SU589855:SU589861 ACQ589855:ACQ589861 AMM589855:AMM589861 AWI589855:AWI589861 BGE589855:BGE589861 BQA589855:BQA589861 BZW589855:BZW589861 CJS589855:CJS589861 CTO589855:CTO589861 DDK589855:DDK589861 DNG589855:DNG589861 DXC589855:DXC589861 EGY589855:EGY589861 EQU589855:EQU589861 FAQ589855:FAQ589861 FKM589855:FKM589861 FUI589855:FUI589861 GEE589855:GEE589861 GOA589855:GOA589861 GXW589855:GXW589861 HHS589855:HHS589861 HRO589855:HRO589861 IBK589855:IBK589861 ILG589855:ILG589861 IVC589855:IVC589861 JEY589855:JEY589861 JOU589855:JOU589861 JYQ589855:JYQ589861 KIM589855:KIM589861 KSI589855:KSI589861 LCE589855:LCE589861 LMA589855:LMA589861 LVW589855:LVW589861 MFS589855:MFS589861 MPO589855:MPO589861 MZK589855:MZK589861 NJG589855:NJG589861 NTC589855:NTC589861 OCY589855:OCY589861 OMU589855:OMU589861 OWQ589855:OWQ589861 PGM589855:PGM589861 PQI589855:PQI589861 QAE589855:QAE589861 QKA589855:QKA589861 QTW589855:QTW589861 RDS589855:RDS589861 RNO589855:RNO589861 RXK589855:RXK589861 SHG589855:SHG589861 SRC589855:SRC589861 TAY589855:TAY589861 TKU589855:TKU589861 TUQ589855:TUQ589861 UEM589855:UEM589861 UOI589855:UOI589861 UYE589855:UYE589861 VIA589855:VIA589861 VRW589855:VRW589861 WBS589855:WBS589861 WLO589855:WLO589861 WVK589855:WVK589861 C655391:C655397 IY655391:IY655397 SU655391:SU655397 ACQ655391:ACQ655397 AMM655391:AMM655397 AWI655391:AWI655397 BGE655391:BGE655397 BQA655391:BQA655397 BZW655391:BZW655397 CJS655391:CJS655397 CTO655391:CTO655397 DDK655391:DDK655397 DNG655391:DNG655397 DXC655391:DXC655397 EGY655391:EGY655397 EQU655391:EQU655397 FAQ655391:FAQ655397 FKM655391:FKM655397 FUI655391:FUI655397 GEE655391:GEE655397 GOA655391:GOA655397 GXW655391:GXW655397 HHS655391:HHS655397 HRO655391:HRO655397 IBK655391:IBK655397 ILG655391:ILG655397 IVC655391:IVC655397 JEY655391:JEY655397 JOU655391:JOU655397 JYQ655391:JYQ655397 KIM655391:KIM655397 KSI655391:KSI655397 LCE655391:LCE655397 LMA655391:LMA655397 LVW655391:LVW655397 MFS655391:MFS655397 MPO655391:MPO655397 MZK655391:MZK655397 NJG655391:NJG655397 NTC655391:NTC655397 OCY655391:OCY655397 OMU655391:OMU655397 OWQ655391:OWQ655397 PGM655391:PGM655397 PQI655391:PQI655397 QAE655391:QAE655397 QKA655391:QKA655397 QTW655391:QTW655397 RDS655391:RDS655397 RNO655391:RNO655397 RXK655391:RXK655397 SHG655391:SHG655397 SRC655391:SRC655397 TAY655391:TAY655397 TKU655391:TKU655397 TUQ655391:TUQ655397 UEM655391:UEM655397 UOI655391:UOI655397 UYE655391:UYE655397 VIA655391:VIA655397 VRW655391:VRW655397 WBS655391:WBS655397 WLO655391:WLO655397 WVK655391:WVK655397 C720927:C720933 IY720927:IY720933 SU720927:SU720933 ACQ720927:ACQ720933 AMM720927:AMM720933 AWI720927:AWI720933 BGE720927:BGE720933 BQA720927:BQA720933 BZW720927:BZW720933 CJS720927:CJS720933 CTO720927:CTO720933 DDK720927:DDK720933 DNG720927:DNG720933 DXC720927:DXC720933 EGY720927:EGY720933 EQU720927:EQU720933 FAQ720927:FAQ720933 FKM720927:FKM720933 FUI720927:FUI720933 GEE720927:GEE720933 GOA720927:GOA720933 GXW720927:GXW720933 HHS720927:HHS720933 HRO720927:HRO720933 IBK720927:IBK720933 ILG720927:ILG720933 IVC720927:IVC720933 JEY720927:JEY720933 JOU720927:JOU720933 JYQ720927:JYQ720933 KIM720927:KIM720933 KSI720927:KSI720933 LCE720927:LCE720933 LMA720927:LMA720933 LVW720927:LVW720933 MFS720927:MFS720933 MPO720927:MPO720933 MZK720927:MZK720933 NJG720927:NJG720933 NTC720927:NTC720933 OCY720927:OCY720933 OMU720927:OMU720933 OWQ720927:OWQ720933 PGM720927:PGM720933 PQI720927:PQI720933 QAE720927:QAE720933 QKA720927:QKA720933 QTW720927:QTW720933 RDS720927:RDS720933 RNO720927:RNO720933 RXK720927:RXK720933 SHG720927:SHG720933 SRC720927:SRC720933 TAY720927:TAY720933 TKU720927:TKU720933 TUQ720927:TUQ720933 UEM720927:UEM720933 UOI720927:UOI720933 UYE720927:UYE720933 VIA720927:VIA720933 VRW720927:VRW720933 WBS720927:WBS720933 WLO720927:WLO720933 WVK720927:WVK720933 C786463:C786469 IY786463:IY786469 SU786463:SU786469 ACQ786463:ACQ786469 AMM786463:AMM786469 AWI786463:AWI786469 BGE786463:BGE786469 BQA786463:BQA786469 BZW786463:BZW786469 CJS786463:CJS786469 CTO786463:CTO786469 DDK786463:DDK786469 DNG786463:DNG786469 DXC786463:DXC786469 EGY786463:EGY786469 EQU786463:EQU786469 FAQ786463:FAQ786469 FKM786463:FKM786469 FUI786463:FUI786469 GEE786463:GEE786469 GOA786463:GOA786469 GXW786463:GXW786469 HHS786463:HHS786469 HRO786463:HRO786469 IBK786463:IBK786469 ILG786463:ILG786469 IVC786463:IVC786469 JEY786463:JEY786469 JOU786463:JOU786469 JYQ786463:JYQ786469 KIM786463:KIM786469 KSI786463:KSI786469 LCE786463:LCE786469 LMA786463:LMA786469 LVW786463:LVW786469 MFS786463:MFS786469 MPO786463:MPO786469 MZK786463:MZK786469 NJG786463:NJG786469 NTC786463:NTC786469 OCY786463:OCY786469 OMU786463:OMU786469 OWQ786463:OWQ786469 PGM786463:PGM786469 PQI786463:PQI786469 QAE786463:QAE786469 QKA786463:QKA786469 QTW786463:QTW786469 RDS786463:RDS786469 RNO786463:RNO786469 RXK786463:RXK786469 SHG786463:SHG786469 SRC786463:SRC786469 TAY786463:TAY786469 TKU786463:TKU786469 TUQ786463:TUQ786469 UEM786463:UEM786469 UOI786463:UOI786469 UYE786463:UYE786469 VIA786463:VIA786469 VRW786463:VRW786469 WBS786463:WBS786469 WLO786463:WLO786469 WVK786463:WVK786469 C851999:C852005 IY851999:IY852005 SU851999:SU852005 ACQ851999:ACQ852005 AMM851999:AMM852005 AWI851999:AWI852005 BGE851999:BGE852005 BQA851999:BQA852005 BZW851999:BZW852005 CJS851999:CJS852005 CTO851999:CTO852005 DDK851999:DDK852005 DNG851999:DNG852005 DXC851999:DXC852005 EGY851999:EGY852005 EQU851999:EQU852005 FAQ851999:FAQ852005 FKM851999:FKM852005 FUI851999:FUI852005 GEE851999:GEE852005 GOA851999:GOA852005 GXW851999:GXW852005 HHS851999:HHS852005 HRO851999:HRO852005 IBK851999:IBK852005 ILG851999:ILG852005 IVC851999:IVC852005 JEY851999:JEY852005 JOU851999:JOU852005 JYQ851999:JYQ852005 KIM851999:KIM852005 KSI851999:KSI852005 LCE851999:LCE852005 LMA851999:LMA852005 LVW851999:LVW852005 MFS851999:MFS852005 MPO851999:MPO852005 MZK851999:MZK852005 NJG851999:NJG852005 NTC851999:NTC852005 OCY851999:OCY852005 OMU851999:OMU852005 OWQ851999:OWQ852005 PGM851999:PGM852005 PQI851999:PQI852005 QAE851999:QAE852005 QKA851999:QKA852005 QTW851999:QTW852005 RDS851999:RDS852005 RNO851999:RNO852005 RXK851999:RXK852005 SHG851999:SHG852005 SRC851999:SRC852005 TAY851999:TAY852005 TKU851999:TKU852005 TUQ851999:TUQ852005 UEM851999:UEM852005 UOI851999:UOI852005 UYE851999:UYE852005 VIA851999:VIA852005 VRW851999:VRW852005 WBS851999:WBS852005 WLO851999:WLO852005 WVK851999:WVK852005 C917535:C917541 IY917535:IY917541 SU917535:SU917541 ACQ917535:ACQ917541 AMM917535:AMM917541 AWI917535:AWI917541 BGE917535:BGE917541 BQA917535:BQA917541 BZW917535:BZW917541 CJS917535:CJS917541 CTO917535:CTO917541 DDK917535:DDK917541 DNG917535:DNG917541 DXC917535:DXC917541 EGY917535:EGY917541 EQU917535:EQU917541 FAQ917535:FAQ917541 FKM917535:FKM917541 FUI917535:FUI917541 GEE917535:GEE917541 GOA917535:GOA917541 GXW917535:GXW917541 HHS917535:HHS917541 HRO917535:HRO917541 IBK917535:IBK917541 ILG917535:ILG917541 IVC917535:IVC917541 JEY917535:JEY917541 JOU917535:JOU917541 JYQ917535:JYQ917541 KIM917535:KIM917541 KSI917535:KSI917541 LCE917535:LCE917541 LMA917535:LMA917541 LVW917535:LVW917541 MFS917535:MFS917541 MPO917535:MPO917541 MZK917535:MZK917541 NJG917535:NJG917541 NTC917535:NTC917541 OCY917535:OCY917541 OMU917535:OMU917541 OWQ917535:OWQ917541 PGM917535:PGM917541 PQI917535:PQI917541 QAE917535:QAE917541 QKA917535:QKA917541 QTW917535:QTW917541 RDS917535:RDS917541 RNO917535:RNO917541 RXK917535:RXK917541 SHG917535:SHG917541 SRC917535:SRC917541 TAY917535:TAY917541 TKU917535:TKU917541 TUQ917535:TUQ917541 UEM917535:UEM917541 UOI917535:UOI917541 UYE917535:UYE917541 VIA917535:VIA917541 VRW917535:VRW917541 WBS917535:WBS917541 WLO917535:WLO917541 WVK917535:WVK917541 C983071:C983077 IY983071:IY983077 SU983071:SU983077 ACQ983071:ACQ983077 AMM983071:AMM983077 AWI983071:AWI983077 BGE983071:BGE983077 BQA983071:BQA983077 BZW983071:BZW983077 CJS983071:CJS983077 CTO983071:CTO983077 DDK983071:DDK983077 DNG983071:DNG983077 DXC983071:DXC983077 EGY983071:EGY983077 EQU983071:EQU983077 FAQ983071:FAQ983077 FKM983071:FKM983077 FUI983071:FUI983077 GEE983071:GEE983077 GOA983071:GOA983077 GXW983071:GXW983077 HHS983071:HHS983077 HRO983071:HRO983077 IBK983071:IBK983077 ILG983071:ILG983077 IVC983071:IVC983077 JEY983071:JEY983077 JOU983071:JOU983077 JYQ983071:JYQ983077 KIM983071:KIM983077 KSI983071:KSI983077 LCE983071:LCE983077 LMA983071:LMA983077 LVW983071:LVW983077 MFS983071:MFS983077 MPO983071:MPO983077 MZK983071:MZK983077 NJG983071:NJG983077 NTC983071:NTC983077 OCY983071:OCY983077 OMU983071:OMU983077 OWQ983071:OWQ983077 PGM983071:PGM983077 PQI983071:PQI983077 QAE983071:QAE983077 QKA983071:QKA983077 QTW983071:QTW983077 RDS983071:RDS983077 RNO983071:RNO983077 RXK983071:RXK983077 SHG983071:SHG983077 SRC983071:SRC983077 TAY983071:TAY983077 TKU983071:TKU983077 TUQ983071:TUQ983077 UEM983071:UEM983077 UOI983071:UOI983077 UYE983071:UYE983077 VIA983071:VIA983077 VRW983071:VRW983077 WBS983071:WBS983077 WLO983071:WLO983077 WVK983071:WVK983077 C9:C15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C65545:C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C131081:C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C196617:C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C262153:C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C327689:C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C393225:C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C458761:C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C524297:C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C589833:C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C655369:C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C720905:C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C786441:C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C851977:C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C917513:C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C983049:C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26:C28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C65562:C65564 IY65562:IY65564 SU65562:SU65564 ACQ65562:ACQ65564 AMM65562:AMM65564 AWI65562:AWI65564 BGE65562:BGE65564 BQA65562:BQA65564 BZW65562:BZW65564 CJS65562:CJS65564 CTO65562:CTO65564 DDK65562:DDK65564 DNG65562:DNG65564 DXC65562:DXC65564 EGY65562:EGY65564 EQU65562:EQU65564 FAQ65562:FAQ65564 FKM65562:FKM65564 FUI65562:FUI65564 GEE65562:GEE65564 GOA65562:GOA65564 GXW65562:GXW65564 HHS65562:HHS65564 HRO65562:HRO65564 IBK65562:IBK65564 ILG65562:ILG65564 IVC65562:IVC65564 JEY65562:JEY65564 JOU65562:JOU65564 JYQ65562:JYQ65564 KIM65562:KIM65564 KSI65562:KSI65564 LCE65562:LCE65564 LMA65562:LMA65564 LVW65562:LVW65564 MFS65562:MFS65564 MPO65562:MPO65564 MZK65562:MZK65564 NJG65562:NJG65564 NTC65562:NTC65564 OCY65562:OCY65564 OMU65562:OMU65564 OWQ65562:OWQ65564 PGM65562:PGM65564 PQI65562:PQI65564 QAE65562:QAE65564 QKA65562:QKA65564 QTW65562:QTW65564 RDS65562:RDS65564 RNO65562:RNO65564 RXK65562:RXK65564 SHG65562:SHG65564 SRC65562:SRC65564 TAY65562:TAY65564 TKU65562:TKU65564 TUQ65562:TUQ65564 UEM65562:UEM65564 UOI65562:UOI65564 UYE65562:UYE65564 VIA65562:VIA65564 VRW65562:VRW65564 WBS65562:WBS65564 WLO65562:WLO65564 WVK65562:WVK65564 C131098:C131100 IY131098:IY131100 SU131098:SU131100 ACQ131098:ACQ131100 AMM131098:AMM131100 AWI131098:AWI131100 BGE131098:BGE131100 BQA131098:BQA131100 BZW131098:BZW131100 CJS131098:CJS131100 CTO131098:CTO131100 DDK131098:DDK131100 DNG131098:DNG131100 DXC131098:DXC131100 EGY131098:EGY131100 EQU131098:EQU131100 FAQ131098:FAQ131100 FKM131098:FKM131100 FUI131098:FUI131100 GEE131098:GEE131100 GOA131098:GOA131100 GXW131098:GXW131100 HHS131098:HHS131100 HRO131098:HRO131100 IBK131098:IBK131100 ILG131098:ILG131100 IVC131098:IVC131100 JEY131098:JEY131100 JOU131098:JOU131100 JYQ131098:JYQ131100 KIM131098:KIM131100 KSI131098:KSI131100 LCE131098:LCE131100 LMA131098:LMA131100 LVW131098:LVW131100 MFS131098:MFS131100 MPO131098:MPO131100 MZK131098:MZK131100 NJG131098:NJG131100 NTC131098:NTC131100 OCY131098:OCY131100 OMU131098:OMU131100 OWQ131098:OWQ131100 PGM131098:PGM131100 PQI131098:PQI131100 QAE131098:QAE131100 QKA131098:QKA131100 QTW131098:QTW131100 RDS131098:RDS131100 RNO131098:RNO131100 RXK131098:RXK131100 SHG131098:SHG131100 SRC131098:SRC131100 TAY131098:TAY131100 TKU131098:TKU131100 TUQ131098:TUQ131100 UEM131098:UEM131100 UOI131098:UOI131100 UYE131098:UYE131100 VIA131098:VIA131100 VRW131098:VRW131100 WBS131098:WBS131100 WLO131098:WLO131100 WVK131098:WVK131100 C196634:C196636 IY196634:IY196636 SU196634:SU196636 ACQ196634:ACQ196636 AMM196634:AMM196636 AWI196634:AWI196636 BGE196634:BGE196636 BQA196634:BQA196636 BZW196634:BZW196636 CJS196634:CJS196636 CTO196634:CTO196636 DDK196634:DDK196636 DNG196634:DNG196636 DXC196634:DXC196636 EGY196634:EGY196636 EQU196634:EQU196636 FAQ196634:FAQ196636 FKM196634:FKM196636 FUI196634:FUI196636 GEE196634:GEE196636 GOA196634:GOA196636 GXW196634:GXW196636 HHS196634:HHS196636 HRO196634:HRO196636 IBK196634:IBK196636 ILG196634:ILG196636 IVC196634:IVC196636 JEY196634:JEY196636 JOU196634:JOU196636 JYQ196634:JYQ196636 KIM196634:KIM196636 KSI196634:KSI196636 LCE196634:LCE196636 LMA196634:LMA196636 LVW196634:LVW196636 MFS196634:MFS196636 MPO196634:MPO196636 MZK196634:MZK196636 NJG196634:NJG196636 NTC196634:NTC196636 OCY196634:OCY196636 OMU196634:OMU196636 OWQ196634:OWQ196636 PGM196634:PGM196636 PQI196634:PQI196636 QAE196634:QAE196636 QKA196634:QKA196636 QTW196634:QTW196636 RDS196634:RDS196636 RNO196634:RNO196636 RXK196634:RXK196636 SHG196634:SHG196636 SRC196634:SRC196636 TAY196634:TAY196636 TKU196634:TKU196636 TUQ196634:TUQ196636 UEM196634:UEM196636 UOI196634:UOI196636 UYE196634:UYE196636 VIA196634:VIA196636 VRW196634:VRW196636 WBS196634:WBS196636 WLO196634:WLO196636 WVK196634:WVK196636 C262170:C262172 IY262170:IY262172 SU262170:SU262172 ACQ262170:ACQ262172 AMM262170:AMM262172 AWI262170:AWI262172 BGE262170:BGE262172 BQA262170:BQA262172 BZW262170:BZW262172 CJS262170:CJS262172 CTO262170:CTO262172 DDK262170:DDK262172 DNG262170:DNG262172 DXC262170:DXC262172 EGY262170:EGY262172 EQU262170:EQU262172 FAQ262170:FAQ262172 FKM262170:FKM262172 FUI262170:FUI262172 GEE262170:GEE262172 GOA262170:GOA262172 GXW262170:GXW262172 HHS262170:HHS262172 HRO262170:HRO262172 IBK262170:IBK262172 ILG262170:ILG262172 IVC262170:IVC262172 JEY262170:JEY262172 JOU262170:JOU262172 JYQ262170:JYQ262172 KIM262170:KIM262172 KSI262170:KSI262172 LCE262170:LCE262172 LMA262170:LMA262172 LVW262170:LVW262172 MFS262170:MFS262172 MPO262170:MPO262172 MZK262170:MZK262172 NJG262170:NJG262172 NTC262170:NTC262172 OCY262170:OCY262172 OMU262170:OMU262172 OWQ262170:OWQ262172 PGM262170:PGM262172 PQI262170:PQI262172 QAE262170:QAE262172 QKA262170:QKA262172 QTW262170:QTW262172 RDS262170:RDS262172 RNO262170:RNO262172 RXK262170:RXK262172 SHG262170:SHG262172 SRC262170:SRC262172 TAY262170:TAY262172 TKU262170:TKU262172 TUQ262170:TUQ262172 UEM262170:UEM262172 UOI262170:UOI262172 UYE262170:UYE262172 VIA262170:VIA262172 VRW262170:VRW262172 WBS262170:WBS262172 WLO262170:WLO262172 WVK262170:WVK262172 C327706:C327708 IY327706:IY327708 SU327706:SU327708 ACQ327706:ACQ327708 AMM327706:AMM327708 AWI327706:AWI327708 BGE327706:BGE327708 BQA327706:BQA327708 BZW327706:BZW327708 CJS327706:CJS327708 CTO327706:CTO327708 DDK327706:DDK327708 DNG327706:DNG327708 DXC327706:DXC327708 EGY327706:EGY327708 EQU327706:EQU327708 FAQ327706:FAQ327708 FKM327706:FKM327708 FUI327706:FUI327708 GEE327706:GEE327708 GOA327706:GOA327708 GXW327706:GXW327708 HHS327706:HHS327708 HRO327706:HRO327708 IBK327706:IBK327708 ILG327706:ILG327708 IVC327706:IVC327708 JEY327706:JEY327708 JOU327706:JOU327708 JYQ327706:JYQ327708 KIM327706:KIM327708 KSI327706:KSI327708 LCE327706:LCE327708 LMA327706:LMA327708 LVW327706:LVW327708 MFS327706:MFS327708 MPO327706:MPO327708 MZK327706:MZK327708 NJG327706:NJG327708 NTC327706:NTC327708 OCY327706:OCY327708 OMU327706:OMU327708 OWQ327706:OWQ327708 PGM327706:PGM327708 PQI327706:PQI327708 QAE327706:QAE327708 QKA327706:QKA327708 QTW327706:QTW327708 RDS327706:RDS327708 RNO327706:RNO327708 RXK327706:RXK327708 SHG327706:SHG327708 SRC327706:SRC327708 TAY327706:TAY327708 TKU327706:TKU327708 TUQ327706:TUQ327708 UEM327706:UEM327708 UOI327706:UOI327708 UYE327706:UYE327708 VIA327706:VIA327708 VRW327706:VRW327708 WBS327706:WBS327708 WLO327706:WLO327708 WVK327706:WVK327708 C393242:C393244 IY393242:IY393244 SU393242:SU393244 ACQ393242:ACQ393244 AMM393242:AMM393244 AWI393242:AWI393244 BGE393242:BGE393244 BQA393242:BQA393244 BZW393242:BZW393244 CJS393242:CJS393244 CTO393242:CTO393244 DDK393242:DDK393244 DNG393242:DNG393244 DXC393242:DXC393244 EGY393242:EGY393244 EQU393242:EQU393244 FAQ393242:FAQ393244 FKM393242:FKM393244 FUI393242:FUI393244 GEE393242:GEE393244 GOA393242:GOA393244 GXW393242:GXW393244 HHS393242:HHS393244 HRO393242:HRO393244 IBK393242:IBK393244 ILG393242:ILG393244 IVC393242:IVC393244 JEY393242:JEY393244 JOU393242:JOU393244 JYQ393242:JYQ393244 KIM393242:KIM393244 KSI393242:KSI393244 LCE393242:LCE393244 LMA393242:LMA393244 LVW393242:LVW393244 MFS393242:MFS393244 MPO393242:MPO393244 MZK393242:MZK393244 NJG393242:NJG393244 NTC393242:NTC393244 OCY393242:OCY393244 OMU393242:OMU393244 OWQ393242:OWQ393244 PGM393242:PGM393244 PQI393242:PQI393244 QAE393242:QAE393244 QKA393242:QKA393244 QTW393242:QTW393244 RDS393242:RDS393244 RNO393242:RNO393244 RXK393242:RXK393244 SHG393242:SHG393244 SRC393242:SRC393244 TAY393242:TAY393244 TKU393242:TKU393244 TUQ393242:TUQ393244 UEM393242:UEM393244 UOI393242:UOI393244 UYE393242:UYE393244 VIA393242:VIA393244 VRW393242:VRW393244 WBS393242:WBS393244 WLO393242:WLO393244 WVK393242:WVK393244 C458778:C458780 IY458778:IY458780 SU458778:SU458780 ACQ458778:ACQ458780 AMM458778:AMM458780 AWI458778:AWI458780 BGE458778:BGE458780 BQA458778:BQA458780 BZW458778:BZW458780 CJS458778:CJS458780 CTO458778:CTO458780 DDK458778:DDK458780 DNG458778:DNG458780 DXC458778:DXC458780 EGY458778:EGY458780 EQU458778:EQU458780 FAQ458778:FAQ458780 FKM458778:FKM458780 FUI458778:FUI458780 GEE458778:GEE458780 GOA458778:GOA458780 GXW458778:GXW458780 HHS458778:HHS458780 HRO458778:HRO458780 IBK458778:IBK458780 ILG458778:ILG458780 IVC458778:IVC458780 JEY458778:JEY458780 JOU458778:JOU458780 JYQ458778:JYQ458780 KIM458778:KIM458780 KSI458778:KSI458780 LCE458778:LCE458780 LMA458778:LMA458780 LVW458778:LVW458780 MFS458778:MFS458780 MPO458778:MPO458780 MZK458778:MZK458780 NJG458778:NJG458780 NTC458778:NTC458780 OCY458778:OCY458780 OMU458778:OMU458780 OWQ458778:OWQ458780 PGM458778:PGM458780 PQI458778:PQI458780 QAE458778:QAE458780 QKA458778:QKA458780 QTW458778:QTW458780 RDS458778:RDS458780 RNO458778:RNO458780 RXK458778:RXK458780 SHG458778:SHG458780 SRC458778:SRC458780 TAY458778:TAY458780 TKU458778:TKU458780 TUQ458778:TUQ458780 UEM458778:UEM458780 UOI458778:UOI458780 UYE458778:UYE458780 VIA458778:VIA458780 VRW458778:VRW458780 WBS458778:WBS458780 WLO458778:WLO458780 WVK458778:WVK458780 C524314:C524316 IY524314:IY524316 SU524314:SU524316 ACQ524314:ACQ524316 AMM524314:AMM524316 AWI524314:AWI524316 BGE524314:BGE524316 BQA524314:BQA524316 BZW524314:BZW524316 CJS524314:CJS524316 CTO524314:CTO524316 DDK524314:DDK524316 DNG524314:DNG524316 DXC524314:DXC524316 EGY524314:EGY524316 EQU524314:EQU524316 FAQ524314:FAQ524316 FKM524314:FKM524316 FUI524314:FUI524316 GEE524314:GEE524316 GOA524314:GOA524316 GXW524314:GXW524316 HHS524314:HHS524316 HRO524314:HRO524316 IBK524314:IBK524316 ILG524314:ILG524316 IVC524314:IVC524316 JEY524314:JEY524316 JOU524314:JOU524316 JYQ524314:JYQ524316 KIM524314:KIM524316 KSI524314:KSI524316 LCE524314:LCE524316 LMA524314:LMA524316 LVW524314:LVW524316 MFS524314:MFS524316 MPO524314:MPO524316 MZK524314:MZK524316 NJG524314:NJG524316 NTC524314:NTC524316 OCY524314:OCY524316 OMU524314:OMU524316 OWQ524314:OWQ524316 PGM524314:PGM524316 PQI524314:PQI524316 QAE524314:QAE524316 QKA524314:QKA524316 QTW524314:QTW524316 RDS524314:RDS524316 RNO524314:RNO524316 RXK524314:RXK524316 SHG524314:SHG524316 SRC524314:SRC524316 TAY524314:TAY524316 TKU524314:TKU524316 TUQ524314:TUQ524316 UEM524314:UEM524316 UOI524314:UOI524316 UYE524314:UYE524316 VIA524314:VIA524316 VRW524314:VRW524316 WBS524314:WBS524316 WLO524314:WLO524316 WVK524314:WVK524316 C589850:C589852 IY589850:IY589852 SU589850:SU589852 ACQ589850:ACQ589852 AMM589850:AMM589852 AWI589850:AWI589852 BGE589850:BGE589852 BQA589850:BQA589852 BZW589850:BZW589852 CJS589850:CJS589852 CTO589850:CTO589852 DDK589850:DDK589852 DNG589850:DNG589852 DXC589850:DXC589852 EGY589850:EGY589852 EQU589850:EQU589852 FAQ589850:FAQ589852 FKM589850:FKM589852 FUI589850:FUI589852 GEE589850:GEE589852 GOA589850:GOA589852 GXW589850:GXW589852 HHS589850:HHS589852 HRO589850:HRO589852 IBK589850:IBK589852 ILG589850:ILG589852 IVC589850:IVC589852 JEY589850:JEY589852 JOU589850:JOU589852 JYQ589850:JYQ589852 KIM589850:KIM589852 KSI589850:KSI589852 LCE589850:LCE589852 LMA589850:LMA589852 LVW589850:LVW589852 MFS589850:MFS589852 MPO589850:MPO589852 MZK589850:MZK589852 NJG589850:NJG589852 NTC589850:NTC589852 OCY589850:OCY589852 OMU589850:OMU589852 OWQ589850:OWQ589852 PGM589850:PGM589852 PQI589850:PQI589852 QAE589850:QAE589852 QKA589850:QKA589852 QTW589850:QTW589852 RDS589850:RDS589852 RNO589850:RNO589852 RXK589850:RXK589852 SHG589850:SHG589852 SRC589850:SRC589852 TAY589850:TAY589852 TKU589850:TKU589852 TUQ589850:TUQ589852 UEM589850:UEM589852 UOI589850:UOI589852 UYE589850:UYE589852 VIA589850:VIA589852 VRW589850:VRW589852 WBS589850:WBS589852 WLO589850:WLO589852 WVK589850:WVK589852 C655386:C655388 IY655386:IY655388 SU655386:SU655388 ACQ655386:ACQ655388 AMM655386:AMM655388 AWI655386:AWI655388 BGE655386:BGE655388 BQA655386:BQA655388 BZW655386:BZW655388 CJS655386:CJS655388 CTO655386:CTO655388 DDK655386:DDK655388 DNG655386:DNG655388 DXC655386:DXC655388 EGY655386:EGY655388 EQU655386:EQU655388 FAQ655386:FAQ655388 FKM655386:FKM655388 FUI655386:FUI655388 GEE655386:GEE655388 GOA655386:GOA655388 GXW655386:GXW655388 HHS655386:HHS655388 HRO655386:HRO655388 IBK655386:IBK655388 ILG655386:ILG655388 IVC655386:IVC655388 JEY655386:JEY655388 JOU655386:JOU655388 JYQ655386:JYQ655388 KIM655386:KIM655388 KSI655386:KSI655388 LCE655386:LCE655388 LMA655386:LMA655388 LVW655386:LVW655388 MFS655386:MFS655388 MPO655386:MPO655388 MZK655386:MZK655388 NJG655386:NJG655388 NTC655386:NTC655388 OCY655386:OCY655388 OMU655386:OMU655388 OWQ655386:OWQ655388 PGM655386:PGM655388 PQI655386:PQI655388 QAE655386:QAE655388 QKA655386:QKA655388 QTW655386:QTW655388 RDS655386:RDS655388 RNO655386:RNO655388 RXK655386:RXK655388 SHG655386:SHG655388 SRC655386:SRC655388 TAY655386:TAY655388 TKU655386:TKU655388 TUQ655386:TUQ655388 UEM655386:UEM655388 UOI655386:UOI655388 UYE655386:UYE655388 VIA655386:VIA655388 VRW655386:VRW655388 WBS655386:WBS655388 WLO655386:WLO655388 WVK655386:WVK655388 C720922:C720924 IY720922:IY720924 SU720922:SU720924 ACQ720922:ACQ720924 AMM720922:AMM720924 AWI720922:AWI720924 BGE720922:BGE720924 BQA720922:BQA720924 BZW720922:BZW720924 CJS720922:CJS720924 CTO720922:CTO720924 DDK720922:DDK720924 DNG720922:DNG720924 DXC720922:DXC720924 EGY720922:EGY720924 EQU720922:EQU720924 FAQ720922:FAQ720924 FKM720922:FKM720924 FUI720922:FUI720924 GEE720922:GEE720924 GOA720922:GOA720924 GXW720922:GXW720924 HHS720922:HHS720924 HRO720922:HRO720924 IBK720922:IBK720924 ILG720922:ILG720924 IVC720922:IVC720924 JEY720922:JEY720924 JOU720922:JOU720924 JYQ720922:JYQ720924 KIM720922:KIM720924 KSI720922:KSI720924 LCE720922:LCE720924 LMA720922:LMA720924 LVW720922:LVW720924 MFS720922:MFS720924 MPO720922:MPO720924 MZK720922:MZK720924 NJG720922:NJG720924 NTC720922:NTC720924 OCY720922:OCY720924 OMU720922:OMU720924 OWQ720922:OWQ720924 PGM720922:PGM720924 PQI720922:PQI720924 QAE720922:QAE720924 QKA720922:QKA720924 QTW720922:QTW720924 RDS720922:RDS720924 RNO720922:RNO720924 RXK720922:RXK720924 SHG720922:SHG720924 SRC720922:SRC720924 TAY720922:TAY720924 TKU720922:TKU720924 TUQ720922:TUQ720924 UEM720922:UEM720924 UOI720922:UOI720924 UYE720922:UYE720924 VIA720922:VIA720924 VRW720922:VRW720924 WBS720922:WBS720924 WLO720922:WLO720924 WVK720922:WVK720924 C786458:C786460 IY786458:IY786460 SU786458:SU786460 ACQ786458:ACQ786460 AMM786458:AMM786460 AWI786458:AWI786460 BGE786458:BGE786460 BQA786458:BQA786460 BZW786458:BZW786460 CJS786458:CJS786460 CTO786458:CTO786460 DDK786458:DDK786460 DNG786458:DNG786460 DXC786458:DXC786460 EGY786458:EGY786460 EQU786458:EQU786460 FAQ786458:FAQ786460 FKM786458:FKM786460 FUI786458:FUI786460 GEE786458:GEE786460 GOA786458:GOA786460 GXW786458:GXW786460 HHS786458:HHS786460 HRO786458:HRO786460 IBK786458:IBK786460 ILG786458:ILG786460 IVC786458:IVC786460 JEY786458:JEY786460 JOU786458:JOU786460 JYQ786458:JYQ786460 KIM786458:KIM786460 KSI786458:KSI786460 LCE786458:LCE786460 LMA786458:LMA786460 LVW786458:LVW786460 MFS786458:MFS786460 MPO786458:MPO786460 MZK786458:MZK786460 NJG786458:NJG786460 NTC786458:NTC786460 OCY786458:OCY786460 OMU786458:OMU786460 OWQ786458:OWQ786460 PGM786458:PGM786460 PQI786458:PQI786460 QAE786458:QAE786460 QKA786458:QKA786460 QTW786458:QTW786460 RDS786458:RDS786460 RNO786458:RNO786460 RXK786458:RXK786460 SHG786458:SHG786460 SRC786458:SRC786460 TAY786458:TAY786460 TKU786458:TKU786460 TUQ786458:TUQ786460 UEM786458:UEM786460 UOI786458:UOI786460 UYE786458:UYE786460 VIA786458:VIA786460 VRW786458:VRW786460 WBS786458:WBS786460 WLO786458:WLO786460 WVK786458:WVK786460 C851994:C851996 IY851994:IY851996 SU851994:SU851996 ACQ851994:ACQ851996 AMM851994:AMM851996 AWI851994:AWI851996 BGE851994:BGE851996 BQA851994:BQA851996 BZW851994:BZW851996 CJS851994:CJS851996 CTO851994:CTO851996 DDK851994:DDK851996 DNG851994:DNG851996 DXC851994:DXC851996 EGY851994:EGY851996 EQU851994:EQU851996 FAQ851994:FAQ851996 FKM851994:FKM851996 FUI851994:FUI851996 GEE851994:GEE851996 GOA851994:GOA851996 GXW851994:GXW851996 HHS851994:HHS851996 HRO851994:HRO851996 IBK851994:IBK851996 ILG851994:ILG851996 IVC851994:IVC851996 JEY851994:JEY851996 JOU851994:JOU851996 JYQ851994:JYQ851996 KIM851994:KIM851996 KSI851994:KSI851996 LCE851994:LCE851996 LMA851994:LMA851996 LVW851994:LVW851996 MFS851994:MFS851996 MPO851994:MPO851996 MZK851994:MZK851996 NJG851994:NJG851996 NTC851994:NTC851996 OCY851994:OCY851996 OMU851994:OMU851996 OWQ851994:OWQ851996 PGM851994:PGM851996 PQI851994:PQI851996 QAE851994:QAE851996 QKA851994:QKA851996 QTW851994:QTW851996 RDS851994:RDS851996 RNO851994:RNO851996 RXK851994:RXK851996 SHG851994:SHG851996 SRC851994:SRC851996 TAY851994:TAY851996 TKU851994:TKU851996 TUQ851994:TUQ851996 UEM851994:UEM851996 UOI851994:UOI851996 UYE851994:UYE851996 VIA851994:VIA851996 VRW851994:VRW851996 WBS851994:WBS851996 WLO851994:WLO851996 WVK851994:WVK851996 C917530:C917532 IY917530:IY917532 SU917530:SU917532 ACQ917530:ACQ917532 AMM917530:AMM917532 AWI917530:AWI917532 BGE917530:BGE917532 BQA917530:BQA917532 BZW917530:BZW917532 CJS917530:CJS917532 CTO917530:CTO917532 DDK917530:DDK917532 DNG917530:DNG917532 DXC917530:DXC917532 EGY917530:EGY917532 EQU917530:EQU917532 FAQ917530:FAQ917532 FKM917530:FKM917532 FUI917530:FUI917532 GEE917530:GEE917532 GOA917530:GOA917532 GXW917530:GXW917532 HHS917530:HHS917532 HRO917530:HRO917532 IBK917530:IBK917532 ILG917530:ILG917532 IVC917530:IVC917532 JEY917530:JEY917532 JOU917530:JOU917532 JYQ917530:JYQ917532 KIM917530:KIM917532 KSI917530:KSI917532 LCE917530:LCE917532 LMA917530:LMA917532 LVW917530:LVW917532 MFS917530:MFS917532 MPO917530:MPO917532 MZK917530:MZK917532 NJG917530:NJG917532 NTC917530:NTC917532 OCY917530:OCY917532 OMU917530:OMU917532 OWQ917530:OWQ917532 PGM917530:PGM917532 PQI917530:PQI917532 QAE917530:QAE917532 QKA917530:QKA917532 QTW917530:QTW917532 RDS917530:RDS917532 RNO917530:RNO917532 RXK917530:RXK917532 SHG917530:SHG917532 SRC917530:SRC917532 TAY917530:TAY917532 TKU917530:TKU917532 TUQ917530:TUQ917532 UEM917530:UEM917532 UOI917530:UOI917532 UYE917530:UYE917532 VIA917530:VIA917532 VRW917530:VRW917532 WBS917530:WBS917532 WLO917530:WLO917532 WVK917530:WVK917532 C983066:C983068 IY983066:IY983068 SU983066:SU983068 ACQ983066:ACQ983068 AMM983066:AMM983068 AWI983066:AWI983068 BGE983066:BGE983068 BQA983066:BQA983068 BZW983066:BZW983068 CJS983066:CJS983068 CTO983066:CTO983068 DDK983066:DDK983068 DNG983066:DNG983068 DXC983066:DXC983068 EGY983066:EGY983068 EQU983066:EQU983068 FAQ983066:FAQ983068 FKM983066:FKM983068 FUI983066:FUI983068 GEE983066:GEE983068 GOA983066:GOA983068 GXW983066:GXW983068 HHS983066:HHS983068 HRO983066:HRO983068 IBK983066:IBK983068 ILG983066:ILG983068 IVC983066:IVC983068 JEY983066:JEY983068 JOU983066:JOU983068 JYQ983066:JYQ983068 KIM983066:KIM983068 KSI983066:KSI983068 LCE983066:LCE983068 LMA983066:LMA983068 LVW983066:LVW983068 MFS983066:MFS983068 MPO983066:MPO983068 MZK983066:MZK983068 NJG983066:NJG983068 NTC983066:NTC983068 OCY983066:OCY983068 OMU983066:OMU983068 OWQ983066:OWQ983068 PGM983066:PGM983068 PQI983066:PQI983068 QAE983066:QAE983068 QKA983066:QKA983068 QTW983066:QTW983068 RDS983066:RDS983068 RNO983066:RNO983068 RXK983066:RXK983068 SHG983066:SHG983068 SRC983066:SRC983068 TAY983066:TAY983068 TKU983066:TKU983068 TUQ983066:TUQ983068 UEM983066:UEM983068 UOI983066:UOI983068 UYE983066:UYE983068 VIA983066:VIA983068 VRW983066:VRW983068 WBS983066:WBS983068 WLO983066:WLO983068 WVK983066:WVK983068 C18:C23 IY18:IY23 SU18:SU23 ACQ18:ACQ23 AMM18:AMM23 AWI18:AWI23 BGE18:BGE23 BQA18:BQA23 BZW18:BZW23 CJS18:CJS23 CTO18:CTO23 DDK18:DDK23 DNG18:DNG23 DXC18:DXC23 EGY18:EGY23 EQU18:EQU23 FAQ18:FAQ23 FKM18:FKM23 FUI18:FUI23 GEE18:GEE23 GOA18:GOA23 GXW18:GXW23 HHS18:HHS23 HRO18:HRO23 IBK18:IBK23 ILG18:ILG23 IVC18:IVC23 JEY18:JEY23 JOU18:JOU23 JYQ18:JYQ23 KIM18:KIM23 KSI18:KSI23 LCE18:LCE23 LMA18:LMA23 LVW18:LVW23 MFS18:MFS23 MPO18:MPO23 MZK18:MZK23 NJG18:NJG23 NTC18:NTC23 OCY18:OCY23 OMU18:OMU23 OWQ18:OWQ23 PGM18:PGM23 PQI18:PQI23 QAE18:QAE23 QKA18:QKA23 QTW18:QTW23 RDS18:RDS23 RNO18:RNO23 RXK18:RXK23 SHG18:SHG23 SRC18:SRC23 TAY18:TAY23 TKU18:TKU23 TUQ18:TUQ23 UEM18:UEM23 UOI18:UOI23 UYE18:UYE23 VIA18:VIA23 VRW18:VRW23 WBS18:WBS23 WLO18:WLO23 WVK18:WVK23 C65554:C65559 IY65554:IY65559 SU65554:SU65559 ACQ65554:ACQ65559 AMM65554:AMM65559 AWI65554:AWI65559 BGE65554:BGE65559 BQA65554:BQA65559 BZW65554:BZW65559 CJS65554:CJS65559 CTO65554:CTO65559 DDK65554:DDK65559 DNG65554:DNG65559 DXC65554:DXC65559 EGY65554:EGY65559 EQU65554:EQU65559 FAQ65554:FAQ65559 FKM65554:FKM65559 FUI65554:FUI65559 GEE65554:GEE65559 GOA65554:GOA65559 GXW65554:GXW65559 HHS65554:HHS65559 HRO65554:HRO65559 IBK65554:IBK65559 ILG65554:ILG65559 IVC65554:IVC65559 JEY65554:JEY65559 JOU65554:JOU65559 JYQ65554:JYQ65559 KIM65554:KIM65559 KSI65554:KSI65559 LCE65554:LCE65559 LMA65554:LMA65559 LVW65554:LVW65559 MFS65554:MFS65559 MPO65554:MPO65559 MZK65554:MZK65559 NJG65554:NJG65559 NTC65554:NTC65559 OCY65554:OCY65559 OMU65554:OMU65559 OWQ65554:OWQ65559 PGM65554:PGM65559 PQI65554:PQI65559 QAE65554:QAE65559 QKA65554:QKA65559 QTW65554:QTW65559 RDS65554:RDS65559 RNO65554:RNO65559 RXK65554:RXK65559 SHG65554:SHG65559 SRC65554:SRC65559 TAY65554:TAY65559 TKU65554:TKU65559 TUQ65554:TUQ65559 UEM65554:UEM65559 UOI65554:UOI65559 UYE65554:UYE65559 VIA65554:VIA65559 VRW65554:VRW65559 WBS65554:WBS65559 WLO65554:WLO65559 WVK65554:WVK65559 C131090:C131095 IY131090:IY131095 SU131090:SU131095 ACQ131090:ACQ131095 AMM131090:AMM131095 AWI131090:AWI131095 BGE131090:BGE131095 BQA131090:BQA131095 BZW131090:BZW131095 CJS131090:CJS131095 CTO131090:CTO131095 DDK131090:DDK131095 DNG131090:DNG131095 DXC131090:DXC131095 EGY131090:EGY131095 EQU131090:EQU131095 FAQ131090:FAQ131095 FKM131090:FKM131095 FUI131090:FUI131095 GEE131090:GEE131095 GOA131090:GOA131095 GXW131090:GXW131095 HHS131090:HHS131095 HRO131090:HRO131095 IBK131090:IBK131095 ILG131090:ILG131095 IVC131090:IVC131095 JEY131090:JEY131095 JOU131090:JOU131095 JYQ131090:JYQ131095 KIM131090:KIM131095 KSI131090:KSI131095 LCE131090:LCE131095 LMA131090:LMA131095 LVW131090:LVW131095 MFS131090:MFS131095 MPO131090:MPO131095 MZK131090:MZK131095 NJG131090:NJG131095 NTC131090:NTC131095 OCY131090:OCY131095 OMU131090:OMU131095 OWQ131090:OWQ131095 PGM131090:PGM131095 PQI131090:PQI131095 QAE131090:QAE131095 QKA131090:QKA131095 QTW131090:QTW131095 RDS131090:RDS131095 RNO131090:RNO131095 RXK131090:RXK131095 SHG131090:SHG131095 SRC131090:SRC131095 TAY131090:TAY131095 TKU131090:TKU131095 TUQ131090:TUQ131095 UEM131090:UEM131095 UOI131090:UOI131095 UYE131090:UYE131095 VIA131090:VIA131095 VRW131090:VRW131095 WBS131090:WBS131095 WLO131090:WLO131095 WVK131090:WVK131095 C196626:C196631 IY196626:IY196631 SU196626:SU196631 ACQ196626:ACQ196631 AMM196626:AMM196631 AWI196626:AWI196631 BGE196626:BGE196631 BQA196626:BQA196631 BZW196626:BZW196631 CJS196626:CJS196631 CTO196626:CTO196631 DDK196626:DDK196631 DNG196626:DNG196631 DXC196626:DXC196631 EGY196626:EGY196631 EQU196626:EQU196631 FAQ196626:FAQ196631 FKM196626:FKM196631 FUI196626:FUI196631 GEE196626:GEE196631 GOA196626:GOA196631 GXW196626:GXW196631 HHS196626:HHS196631 HRO196626:HRO196631 IBK196626:IBK196631 ILG196626:ILG196631 IVC196626:IVC196631 JEY196626:JEY196631 JOU196626:JOU196631 JYQ196626:JYQ196631 KIM196626:KIM196631 KSI196626:KSI196631 LCE196626:LCE196631 LMA196626:LMA196631 LVW196626:LVW196631 MFS196626:MFS196631 MPO196626:MPO196631 MZK196626:MZK196631 NJG196626:NJG196631 NTC196626:NTC196631 OCY196626:OCY196631 OMU196626:OMU196631 OWQ196626:OWQ196631 PGM196626:PGM196631 PQI196626:PQI196631 QAE196626:QAE196631 QKA196626:QKA196631 QTW196626:QTW196631 RDS196626:RDS196631 RNO196626:RNO196631 RXK196626:RXK196631 SHG196626:SHG196631 SRC196626:SRC196631 TAY196626:TAY196631 TKU196626:TKU196631 TUQ196626:TUQ196631 UEM196626:UEM196631 UOI196626:UOI196631 UYE196626:UYE196631 VIA196626:VIA196631 VRW196626:VRW196631 WBS196626:WBS196631 WLO196626:WLO196631 WVK196626:WVK196631 C262162:C262167 IY262162:IY262167 SU262162:SU262167 ACQ262162:ACQ262167 AMM262162:AMM262167 AWI262162:AWI262167 BGE262162:BGE262167 BQA262162:BQA262167 BZW262162:BZW262167 CJS262162:CJS262167 CTO262162:CTO262167 DDK262162:DDK262167 DNG262162:DNG262167 DXC262162:DXC262167 EGY262162:EGY262167 EQU262162:EQU262167 FAQ262162:FAQ262167 FKM262162:FKM262167 FUI262162:FUI262167 GEE262162:GEE262167 GOA262162:GOA262167 GXW262162:GXW262167 HHS262162:HHS262167 HRO262162:HRO262167 IBK262162:IBK262167 ILG262162:ILG262167 IVC262162:IVC262167 JEY262162:JEY262167 JOU262162:JOU262167 JYQ262162:JYQ262167 KIM262162:KIM262167 KSI262162:KSI262167 LCE262162:LCE262167 LMA262162:LMA262167 LVW262162:LVW262167 MFS262162:MFS262167 MPO262162:MPO262167 MZK262162:MZK262167 NJG262162:NJG262167 NTC262162:NTC262167 OCY262162:OCY262167 OMU262162:OMU262167 OWQ262162:OWQ262167 PGM262162:PGM262167 PQI262162:PQI262167 QAE262162:QAE262167 QKA262162:QKA262167 QTW262162:QTW262167 RDS262162:RDS262167 RNO262162:RNO262167 RXK262162:RXK262167 SHG262162:SHG262167 SRC262162:SRC262167 TAY262162:TAY262167 TKU262162:TKU262167 TUQ262162:TUQ262167 UEM262162:UEM262167 UOI262162:UOI262167 UYE262162:UYE262167 VIA262162:VIA262167 VRW262162:VRW262167 WBS262162:WBS262167 WLO262162:WLO262167 WVK262162:WVK262167 C327698:C327703 IY327698:IY327703 SU327698:SU327703 ACQ327698:ACQ327703 AMM327698:AMM327703 AWI327698:AWI327703 BGE327698:BGE327703 BQA327698:BQA327703 BZW327698:BZW327703 CJS327698:CJS327703 CTO327698:CTO327703 DDK327698:DDK327703 DNG327698:DNG327703 DXC327698:DXC327703 EGY327698:EGY327703 EQU327698:EQU327703 FAQ327698:FAQ327703 FKM327698:FKM327703 FUI327698:FUI327703 GEE327698:GEE327703 GOA327698:GOA327703 GXW327698:GXW327703 HHS327698:HHS327703 HRO327698:HRO327703 IBK327698:IBK327703 ILG327698:ILG327703 IVC327698:IVC327703 JEY327698:JEY327703 JOU327698:JOU327703 JYQ327698:JYQ327703 KIM327698:KIM327703 KSI327698:KSI327703 LCE327698:LCE327703 LMA327698:LMA327703 LVW327698:LVW327703 MFS327698:MFS327703 MPO327698:MPO327703 MZK327698:MZK327703 NJG327698:NJG327703 NTC327698:NTC327703 OCY327698:OCY327703 OMU327698:OMU327703 OWQ327698:OWQ327703 PGM327698:PGM327703 PQI327698:PQI327703 QAE327698:QAE327703 QKA327698:QKA327703 QTW327698:QTW327703 RDS327698:RDS327703 RNO327698:RNO327703 RXK327698:RXK327703 SHG327698:SHG327703 SRC327698:SRC327703 TAY327698:TAY327703 TKU327698:TKU327703 TUQ327698:TUQ327703 UEM327698:UEM327703 UOI327698:UOI327703 UYE327698:UYE327703 VIA327698:VIA327703 VRW327698:VRW327703 WBS327698:WBS327703 WLO327698:WLO327703 WVK327698:WVK327703 C393234:C393239 IY393234:IY393239 SU393234:SU393239 ACQ393234:ACQ393239 AMM393234:AMM393239 AWI393234:AWI393239 BGE393234:BGE393239 BQA393234:BQA393239 BZW393234:BZW393239 CJS393234:CJS393239 CTO393234:CTO393239 DDK393234:DDK393239 DNG393234:DNG393239 DXC393234:DXC393239 EGY393234:EGY393239 EQU393234:EQU393239 FAQ393234:FAQ393239 FKM393234:FKM393239 FUI393234:FUI393239 GEE393234:GEE393239 GOA393234:GOA393239 GXW393234:GXW393239 HHS393234:HHS393239 HRO393234:HRO393239 IBK393234:IBK393239 ILG393234:ILG393239 IVC393234:IVC393239 JEY393234:JEY393239 JOU393234:JOU393239 JYQ393234:JYQ393239 KIM393234:KIM393239 KSI393234:KSI393239 LCE393234:LCE393239 LMA393234:LMA393239 LVW393234:LVW393239 MFS393234:MFS393239 MPO393234:MPO393239 MZK393234:MZK393239 NJG393234:NJG393239 NTC393234:NTC393239 OCY393234:OCY393239 OMU393234:OMU393239 OWQ393234:OWQ393239 PGM393234:PGM393239 PQI393234:PQI393239 QAE393234:QAE393239 QKA393234:QKA393239 QTW393234:QTW393239 RDS393234:RDS393239 RNO393234:RNO393239 RXK393234:RXK393239 SHG393234:SHG393239 SRC393234:SRC393239 TAY393234:TAY393239 TKU393234:TKU393239 TUQ393234:TUQ393239 UEM393234:UEM393239 UOI393234:UOI393239 UYE393234:UYE393239 VIA393234:VIA393239 VRW393234:VRW393239 WBS393234:WBS393239 WLO393234:WLO393239 WVK393234:WVK393239 C458770:C458775 IY458770:IY458775 SU458770:SU458775 ACQ458770:ACQ458775 AMM458770:AMM458775 AWI458770:AWI458775 BGE458770:BGE458775 BQA458770:BQA458775 BZW458770:BZW458775 CJS458770:CJS458775 CTO458770:CTO458775 DDK458770:DDK458775 DNG458770:DNG458775 DXC458770:DXC458775 EGY458770:EGY458775 EQU458770:EQU458775 FAQ458770:FAQ458775 FKM458770:FKM458775 FUI458770:FUI458775 GEE458770:GEE458775 GOA458770:GOA458775 GXW458770:GXW458775 HHS458770:HHS458775 HRO458770:HRO458775 IBK458770:IBK458775 ILG458770:ILG458775 IVC458770:IVC458775 JEY458770:JEY458775 JOU458770:JOU458775 JYQ458770:JYQ458775 KIM458770:KIM458775 KSI458770:KSI458775 LCE458770:LCE458775 LMA458770:LMA458775 LVW458770:LVW458775 MFS458770:MFS458775 MPO458770:MPO458775 MZK458770:MZK458775 NJG458770:NJG458775 NTC458770:NTC458775 OCY458770:OCY458775 OMU458770:OMU458775 OWQ458770:OWQ458775 PGM458770:PGM458775 PQI458770:PQI458775 QAE458770:QAE458775 QKA458770:QKA458775 QTW458770:QTW458775 RDS458770:RDS458775 RNO458770:RNO458775 RXK458770:RXK458775 SHG458770:SHG458775 SRC458770:SRC458775 TAY458770:TAY458775 TKU458770:TKU458775 TUQ458770:TUQ458775 UEM458770:UEM458775 UOI458770:UOI458775 UYE458770:UYE458775 VIA458770:VIA458775 VRW458770:VRW458775 WBS458770:WBS458775 WLO458770:WLO458775 WVK458770:WVK458775 C524306:C524311 IY524306:IY524311 SU524306:SU524311 ACQ524306:ACQ524311 AMM524306:AMM524311 AWI524306:AWI524311 BGE524306:BGE524311 BQA524306:BQA524311 BZW524306:BZW524311 CJS524306:CJS524311 CTO524306:CTO524311 DDK524306:DDK524311 DNG524306:DNG524311 DXC524306:DXC524311 EGY524306:EGY524311 EQU524306:EQU524311 FAQ524306:FAQ524311 FKM524306:FKM524311 FUI524306:FUI524311 GEE524306:GEE524311 GOA524306:GOA524311 GXW524306:GXW524311 HHS524306:HHS524311 HRO524306:HRO524311 IBK524306:IBK524311 ILG524306:ILG524311 IVC524306:IVC524311 JEY524306:JEY524311 JOU524306:JOU524311 JYQ524306:JYQ524311 KIM524306:KIM524311 KSI524306:KSI524311 LCE524306:LCE524311 LMA524306:LMA524311 LVW524306:LVW524311 MFS524306:MFS524311 MPO524306:MPO524311 MZK524306:MZK524311 NJG524306:NJG524311 NTC524306:NTC524311 OCY524306:OCY524311 OMU524306:OMU524311 OWQ524306:OWQ524311 PGM524306:PGM524311 PQI524306:PQI524311 QAE524306:QAE524311 QKA524306:QKA524311 QTW524306:QTW524311 RDS524306:RDS524311 RNO524306:RNO524311 RXK524306:RXK524311 SHG524306:SHG524311 SRC524306:SRC524311 TAY524306:TAY524311 TKU524306:TKU524311 TUQ524306:TUQ524311 UEM524306:UEM524311 UOI524306:UOI524311 UYE524306:UYE524311 VIA524306:VIA524311 VRW524306:VRW524311 WBS524306:WBS524311 WLO524306:WLO524311 WVK524306:WVK524311 C589842:C589847 IY589842:IY589847 SU589842:SU589847 ACQ589842:ACQ589847 AMM589842:AMM589847 AWI589842:AWI589847 BGE589842:BGE589847 BQA589842:BQA589847 BZW589842:BZW589847 CJS589842:CJS589847 CTO589842:CTO589847 DDK589842:DDK589847 DNG589842:DNG589847 DXC589842:DXC589847 EGY589842:EGY589847 EQU589842:EQU589847 FAQ589842:FAQ589847 FKM589842:FKM589847 FUI589842:FUI589847 GEE589842:GEE589847 GOA589842:GOA589847 GXW589842:GXW589847 HHS589842:HHS589847 HRO589842:HRO589847 IBK589842:IBK589847 ILG589842:ILG589847 IVC589842:IVC589847 JEY589842:JEY589847 JOU589842:JOU589847 JYQ589842:JYQ589847 KIM589842:KIM589847 KSI589842:KSI589847 LCE589842:LCE589847 LMA589842:LMA589847 LVW589842:LVW589847 MFS589842:MFS589847 MPO589842:MPO589847 MZK589842:MZK589847 NJG589842:NJG589847 NTC589842:NTC589847 OCY589842:OCY589847 OMU589842:OMU589847 OWQ589842:OWQ589847 PGM589842:PGM589847 PQI589842:PQI589847 QAE589842:QAE589847 QKA589842:QKA589847 QTW589842:QTW589847 RDS589842:RDS589847 RNO589842:RNO589847 RXK589842:RXK589847 SHG589842:SHG589847 SRC589842:SRC589847 TAY589842:TAY589847 TKU589842:TKU589847 TUQ589842:TUQ589847 UEM589842:UEM589847 UOI589842:UOI589847 UYE589842:UYE589847 VIA589842:VIA589847 VRW589842:VRW589847 WBS589842:WBS589847 WLO589842:WLO589847 WVK589842:WVK589847 C655378:C655383 IY655378:IY655383 SU655378:SU655383 ACQ655378:ACQ655383 AMM655378:AMM655383 AWI655378:AWI655383 BGE655378:BGE655383 BQA655378:BQA655383 BZW655378:BZW655383 CJS655378:CJS655383 CTO655378:CTO655383 DDK655378:DDK655383 DNG655378:DNG655383 DXC655378:DXC655383 EGY655378:EGY655383 EQU655378:EQU655383 FAQ655378:FAQ655383 FKM655378:FKM655383 FUI655378:FUI655383 GEE655378:GEE655383 GOA655378:GOA655383 GXW655378:GXW655383 HHS655378:HHS655383 HRO655378:HRO655383 IBK655378:IBK655383 ILG655378:ILG655383 IVC655378:IVC655383 JEY655378:JEY655383 JOU655378:JOU655383 JYQ655378:JYQ655383 KIM655378:KIM655383 KSI655378:KSI655383 LCE655378:LCE655383 LMA655378:LMA655383 LVW655378:LVW655383 MFS655378:MFS655383 MPO655378:MPO655383 MZK655378:MZK655383 NJG655378:NJG655383 NTC655378:NTC655383 OCY655378:OCY655383 OMU655378:OMU655383 OWQ655378:OWQ655383 PGM655378:PGM655383 PQI655378:PQI655383 QAE655378:QAE655383 QKA655378:QKA655383 QTW655378:QTW655383 RDS655378:RDS655383 RNO655378:RNO655383 RXK655378:RXK655383 SHG655378:SHG655383 SRC655378:SRC655383 TAY655378:TAY655383 TKU655378:TKU655383 TUQ655378:TUQ655383 UEM655378:UEM655383 UOI655378:UOI655383 UYE655378:UYE655383 VIA655378:VIA655383 VRW655378:VRW655383 WBS655378:WBS655383 WLO655378:WLO655383 WVK655378:WVK655383 C720914:C720919 IY720914:IY720919 SU720914:SU720919 ACQ720914:ACQ720919 AMM720914:AMM720919 AWI720914:AWI720919 BGE720914:BGE720919 BQA720914:BQA720919 BZW720914:BZW720919 CJS720914:CJS720919 CTO720914:CTO720919 DDK720914:DDK720919 DNG720914:DNG720919 DXC720914:DXC720919 EGY720914:EGY720919 EQU720914:EQU720919 FAQ720914:FAQ720919 FKM720914:FKM720919 FUI720914:FUI720919 GEE720914:GEE720919 GOA720914:GOA720919 GXW720914:GXW720919 HHS720914:HHS720919 HRO720914:HRO720919 IBK720914:IBK720919 ILG720914:ILG720919 IVC720914:IVC720919 JEY720914:JEY720919 JOU720914:JOU720919 JYQ720914:JYQ720919 KIM720914:KIM720919 KSI720914:KSI720919 LCE720914:LCE720919 LMA720914:LMA720919 LVW720914:LVW720919 MFS720914:MFS720919 MPO720914:MPO720919 MZK720914:MZK720919 NJG720914:NJG720919 NTC720914:NTC720919 OCY720914:OCY720919 OMU720914:OMU720919 OWQ720914:OWQ720919 PGM720914:PGM720919 PQI720914:PQI720919 QAE720914:QAE720919 QKA720914:QKA720919 QTW720914:QTW720919 RDS720914:RDS720919 RNO720914:RNO720919 RXK720914:RXK720919 SHG720914:SHG720919 SRC720914:SRC720919 TAY720914:TAY720919 TKU720914:TKU720919 TUQ720914:TUQ720919 UEM720914:UEM720919 UOI720914:UOI720919 UYE720914:UYE720919 VIA720914:VIA720919 VRW720914:VRW720919 WBS720914:WBS720919 WLO720914:WLO720919 WVK720914:WVK720919 C786450:C786455 IY786450:IY786455 SU786450:SU786455 ACQ786450:ACQ786455 AMM786450:AMM786455 AWI786450:AWI786455 BGE786450:BGE786455 BQA786450:BQA786455 BZW786450:BZW786455 CJS786450:CJS786455 CTO786450:CTO786455 DDK786450:DDK786455 DNG786450:DNG786455 DXC786450:DXC786455 EGY786450:EGY786455 EQU786450:EQU786455 FAQ786450:FAQ786455 FKM786450:FKM786455 FUI786450:FUI786455 GEE786450:GEE786455 GOA786450:GOA786455 GXW786450:GXW786455 HHS786450:HHS786455 HRO786450:HRO786455 IBK786450:IBK786455 ILG786450:ILG786455 IVC786450:IVC786455 JEY786450:JEY786455 JOU786450:JOU786455 JYQ786450:JYQ786455 KIM786450:KIM786455 KSI786450:KSI786455 LCE786450:LCE786455 LMA786450:LMA786455 LVW786450:LVW786455 MFS786450:MFS786455 MPO786450:MPO786455 MZK786450:MZK786455 NJG786450:NJG786455 NTC786450:NTC786455 OCY786450:OCY786455 OMU786450:OMU786455 OWQ786450:OWQ786455 PGM786450:PGM786455 PQI786450:PQI786455 QAE786450:QAE786455 QKA786450:QKA786455 QTW786450:QTW786455 RDS786450:RDS786455 RNO786450:RNO786455 RXK786450:RXK786455 SHG786450:SHG786455 SRC786450:SRC786455 TAY786450:TAY786455 TKU786450:TKU786455 TUQ786450:TUQ786455 UEM786450:UEM786455 UOI786450:UOI786455 UYE786450:UYE786455 VIA786450:VIA786455 VRW786450:VRW786455 WBS786450:WBS786455 WLO786450:WLO786455 WVK786450:WVK786455 C851986:C851991 IY851986:IY851991 SU851986:SU851991 ACQ851986:ACQ851991 AMM851986:AMM851991 AWI851986:AWI851991 BGE851986:BGE851991 BQA851986:BQA851991 BZW851986:BZW851991 CJS851986:CJS851991 CTO851986:CTO851991 DDK851986:DDK851991 DNG851986:DNG851991 DXC851986:DXC851991 EGY851986:EGY851991 EQU851986:EQU851991 FAQ851986:FAQ851991 FKM851986:FKM851991 FUI851986:FUI851991 GEE851986:GEE851991 GOA851986:GOA851991 GXW851986:GXW851991 HHS851986:HHS851991 HRO851986:HRO851991 IBK851986:IBK851991 ILG851986:ILG851991 IVC851986:IVC851991 JEY851986:JEY851991 JOU851986:JOU851991 JYQ851986:JYQ851991 KIM851986:KIM851991 KSI851986:KSI851991 LCE851986:LCE851991 LMA851986:LMA851991 LVW851986:LVW851991 MFS851986:MFS851991 MPO851986:MPO851991 MZK851986:MZK851991 NJG851986:NJG851991 NTC851986:NTC851991 OCY851986:OCY851991 OMU851986:OMU851991 OWQ851986:OWQ851991 PGM851986:PGM851991 PQI851986:PQI851991 QAE851986:QAE851991 QKA851986:QKA851991 QTW851986:QTW851991 RDS851986:RDS851991 RNO851986:RNO851991 RXK851986:RXK851991 SHG851986:SHG851991 SRC851986:SRC851991 TAY851986:TAY851991 TKU851986:TKU851991 TUQ851986:TUQ851991 UEM851986:UEM851991 UOI851986:UOI851991 UYE851986:UYE851991 VIA851986:VIA851991 VRW851986:VRW851991 WBS851986:WBS851991 WLO851986:WLO851991 WVK851986:WVK851991 C917522:C917527 IY917522:IY917527 SU917522:SU917527 ACQ917522:ACQ917527 AMM917522:AMM917527 AWI917522:AWI917527 BGE917522:BGE917527 BQA917522:BQA917527 BZW917522:BZW917527 CJS917522:CJS917527 CTO917522:CTO917527 DDK917522:DDK917527 DNG917522:DNG917527 DXC917522:DXC917527 EGY917522:EGY917527 EQU917522:EQU917527 FAQ917522:FAQ917527 FKM917522:FKM917527 FUI917522:FUI917527 GEE917522:GEE917527 GOA917522:GOA917527 GXW917522:GXW917527 HHS917522:HHS917527 HRO917522:HRO917527 IBK917522:IBK917527 ILG917522:ILG917527 IVC917522:IVC917527 JEY917522:JEY917527 JOU917522:JOU917527 JYQ917522:JYQ917527 KIM917522:KIM917527 KSI917522:KSI917527 LCE917522:LCE917527 LMA917522:LMA917527 LVW917522:LVW917527 MFS917522:MFS917527 MPO917522:MPO917527 MZK917522:MZK917527 NJG917522:NJG917527 NTC917522:NTC917527 OCY917522:OCY917527 OMU917522:OMU917527 OWQ917522:OWQ917527 PGM917522:PGM917527 PQI917522:PQI917527 QAE917522:QAE917527 QKA917522:QKA917527 QTW917522:QTW917527 RDS917522:RDS917527 RNO917522:RNO917527 RXK917522:RXK917527 SHG917522:SHG917527 SRC917522:SRC917527 TAY917522:TAY917527 TKU917522:TKU917527 TUQ917522:TUQ917527 UEM917522:UEM917527 UOI917522:UOI917527 UYE917522:UYE917527 VIA917522:VIA917527 VRW917522:VRW917527 WBS917522:WBS917527 WLO917522:WLO917527 WVK917522:WVK917527 C983058:C983063 IY983058:IY983063 SU983058:SU983063 ACQ983058:ACQ983063 AMM983058:AMM983063 AWI983058:AWI983063 BGE983058:BGE983063 BQA983058:BQA983063 BZW983058:BZW983063 CJS983058:CJS983063 CTO983058:CTO983063 DDK983058:DDK983063 DNG983058:DNG983063 DXC983058:DXC983063 EGY983058:EGY983063 EQU983058:EQU983063 FAQ983058:FAQ983063 FKM983058:FKM983063 FUI983058:FUI983063 GEE983058:GEE983063 GOA983058:GOA983063 GXW983058:GXW983063 HHS983058:HHS983063 HRO983058:HRO983063 IBK983058:IBK983063 ILG983058:ILG983063 IVC983058:IVC983063 JEY983058:JEY983063 JOU983058:JOU983063 JYQ983058:JYQ983063 KIM983058:KIM983063 KSI983058:KSI983063 LCE983058:LCE983063 LMA983058:LMA983063 LVW983058:LVW983063 MFS983058:MFS983063 MPO983058:MPO983063 MZK983058:MZK983063 NJG983058:NJG983063 NTC983058:NTC983063 OCY983058:OCY983063 OMU983058:OMU983063 OWQ983058:OWQ983063 PGM983058:PGM983063 PQI983058:PQI983063 QAE983058:QAE983063 QKA983058:QKA983063 QTW983058:QTW983063 RDS983058:RDS983063 RNO983058:RNO983063 RXK983058:RXK983063 SHG983058:SHG983063 SRC983058:SRC983063 TAY983058:TAY983063 TKU983058:TKU983063 TUQ983058:TUQ983063 UEM983058:UEM983063 UOI983058:UOI983063 UYE983058:UYE983063 VIA983058:VIA983063 VRW983058:VRW983063 WBS983058:WBS983063 WLO983058:WLO983063 WVK983058:WVK983063" xr:uid="{0F9A5FEA-4322-4B50-A532-AE0C090D4E51}">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fitToHeight="3" orientation="portrait" horizontalDpi="300"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05"/>
  <sheetViews>
    <sheetView showGridLines="0" zoomScale="80" zoomScaleNormal="80" workbookViewId="0">
      <selection activeCell="C9" sqref="C9"/>
    </sheetView>
  </sheetViews>
  <sheetFormatPr defaultColWidth="9.28515625" defaultRowHeight="10.199999999999999" x14ac:dyDescent="0.2"/>
  <cols>
    <col min="1" max="1" width="65.7109375" style="1009" customWidth="1"/>
    <col min="2" max="2" width="10.7109375" style="1014" customWidth="1"/>
    <col min="3" max="3" width="20.7109375" style="1009" customWidth="1"/>
    <col min="4" max="4" width="3.28515625" style="1009" customWidth="1"/>
    <col min="5" max="5" width="65.7109375" style="1009" customWidth="1"/>
    <col min="6" max="6" width="10.7109375" style="1009" customWidth="1"/>
    <col min="7" max="7" width="20.7109375" style="1009" customWidth="1"/>
    <col min="8" max="8" width="73.7109375" style="1009" customWidth="1"/>
    <col min="9" max="10" width="9.28515625" style="1009"/>
    <col min="11" max="11" width="23.28515625" style="1009" customWidth="1"/>
    <col min="12" max="14" width="9.28515625" style="1009"/>
    <col min="15" max="17" width="14.140625" style="1013" hidden="1" customWidth="1"/>
    <col min="18" max="18" width="14.140625" style="1012" hidden="1" customWidth="1"/>
    <col min="19" max="19" width="9.28515625" style="1012" hidden="1" customWidth="1"/>
    <col min="20" max="22" width="14.140625" style="1013" hidden="1" customWidth="1"/>
    <col min="23" max="23" width="14.140625" style="1012" hidden="1" customWidth="1"/>
    <col min="24" max="255" width="9.28515625" style="1009"/>
    <col min="256" max="256" width="65.7109375" style="1009" customWidth="1"/>
    <col min="257" max="257" width="10.7109375" style="1009" customWidth="1"/>
    <col min="258" max="258" width="20.7109375" style="1009" customWidth="1"/>
    <col min="259" max="259" width="3.28515625" style="1009" customWidth="1"/>
    <col min="260" max="260" width="65.7109375" style="1009" customWidth="1"/>
    <col min="261" max="261" width="10.7109375" style="1009" customWidth="1"/>
    <col min="262" max="262" width="20.7109375" style="1009" customWidth="1"/>
    <col min="263" max="263" width="73.7109375" style="1009" customWidth="1"/>
    <col min="264" max="265" width="9.28515625" style="1009"/>
    <col min="266" max="266" width="23.28515625" style="1009" customWidth="1"/>
    <col min="267" max="269" width="9.28515625" style="1009"/>
    <col min="270" max="273" width="14.140625" style="1009" customWidth="1"/>
    <col min="274" max="274" width="9.28515625" style="1009"/>
    <col min="275" max="278" width="14.140625" style="1009" customWidth="1"/>
    <col min="279" max="511" width="9.28515625" style="1009"/>
    <col min="512" max="512" width="65.7109375" style="1009" customWidth="1"/>
    <col min="513" max="513" width="10.7109375" style="1009" customWidth="1"/>
    <col min="514" max="514" width="20.7109375" style="1009" customWidth="1"/>
    <col min="515" max="515" width="3.28515625" style="1009" customWidth="1"/>
    <col min="516" max="516" width="65.7109375" style="1009" customWidth="1"/>
    <col min="517" max="517" width="10.7109375" style="1009" customWidth="1"/>
    <col min="518" max="518" width="20.7109375" style="1009" customWidth="1"/>
    <col min="519" max="519" width="73.7109375" style="1009" customWidth="1"/>
    <col min="520" max="521" width="9.28515625" style="1009"/>
    <col min="522" max="522" width="23.28515625" style="1009" customWidth="1"/>
    <col min="523" max="525" width="9.28515625" style="1009"/>
    <col min="526" max="529" width="14.140625" style="1009" customWidth="1"/>
    <col min="530" max="530" width="9.28515625" style="1009"/>
    <col min="531" max="534" width="14.140625" style="1009" customWidth="1"/>
    <col min="535" max="767" width="9.28515625" style="1009"/>
    <col min="768" max="768" width="65.7109375" style="1009" customWidth="1"/>
    <col min="769" max="769" width="10.7109375" style="1009" customWidth="1"/>
    <col min="770" max="770" width="20.7109375" style="1009" customWidth="1"/>
    <col min="771" max="771" width="3.28515625" style="1009" customWidth="1"/>
    <col min="772" max="772" width="65.7109375" style="1009" customWidth="1"/>
    <col min="773" max="773" width="10.7109375" style="1009" customWidth="1"/>
    <col min="774" max="774" width="20.7109375" style="1009" customWidth="1"/>
    <col min="775" max="775" width="73.7109375" style="1009" customWidth="1"/>
    <col min="776" max="777" width="9.28515625" style="1009"/>
    <col min="778" max="778" width="23.28515625" style="1009" customWidth="1"/>
    <col min="779" max="781" width="9.28515625" style="1009"/>
    <col min="782" max="785" width="14.140625" style="1009" customWidth="1"/>
    <col min="786" max="786" width="9.28515625" style="1009"/>
    <col min="787" max="790" width="14.140625" style="1009" customWidth="1"/>
    <col min="791" max="1023" width="9.28515625" style="1009"/>
    <col min="1024" max="1024" width="65.7109375" style="1009" customWidth="1"/>
    <col min="1025" max="1025" width="10.7109375" style="1009" customWidth="1"/>
    <col min="1026" max="1026" width="20.7109375" style="1009" customWidth="1"/>
    <col min="1027" max="1027" width="3.28515625" style="1009" customWidth="1"/>
    <col min="1028" max="1028" width="65.7109375" style="1009" customWidth="1"/>
    <col min="1029" max="1029" width="10.7109375" style="1009" customWidth="1"/>
    <col min="1030" max="1030" width="20.7109375" style="1009" customWidth="1"/>
    <col min="1031" max="1031" width="73.7109375" style="1009" customWidth="1"/>
    <col min="1032" max="1033" width="9.28515625" style="1009"/>
    <col min="1034" max="1034" width="23.28515625" style="1009" customWidth="1"/>
    <col min="1035" max="1037" width="9.28515625" style="1009"/>
    <col min="1038" max="1041" width="14.140625" style="1009" customWidth="1"/>
    <col min="1042" max="1042" width="9.28515625" style="1009"/>
    <col min="1043" max="1046" width="14.140625" style="1009" customWidth="1"/>
    <col min="1047" max="1279" width="9.28515625" style="1009"/>
    <col min="1280" max="1280" width="65.7109375" style="1009" customWidth="1"/>
    <col min="1281" max="1281" width="10.7109375" style="1009" customWidth="1"/>
    <col min="1282" max="1282" width="20.7109375" style="1009" customWidth="1"/>
    <col min="1283" max="1283" width="3.28515625" style="1009" customWidth="1"/>
    <col min="1284" max="1284" width="65.7109375" style="1009" customWidth="1"/>
    <col min="1285" max="1285" width="10.7109375" style="1009" customWidth="1"/>
    <col min="1286" max="1286" width="20.7109375" style="1009" customWidth="1"/>
    <col min="1287" max="1287" width="73.7109375" style="1009" customWidth="1"/>
    <col min="1288" max="1289" width="9.28515625" style="1009"/>
    <col min="1290" max="1290" width="23.28515625" style="1009" customWidth="1"/>
    <col min="1291" max="1293" width="9.28515625" style="1009"/>
    <col min="1294" max="1297" width="14.140625" style="1009" customWidth="1"/>
    <col min="1298" max="1298" width="9.28515625" style="1009"/>
    <col min="1299" max="1302" width="14.140625" style="1009" customWidth="1"/>
    <col min="1303" max="1535" width="9.28515625" style="1009"/>
    <col min="1536" max="1536" width="65.7109375" style="1009" customWidth="1"/>
    <col min="1537" max="1537" width="10.7109375" style="1009" customWidth="1"/>
    <col min="1538" max="1538" width="20.7109375" style="1009" customWidth="1"/>
    <col min="1539" max="1539" width="3.28515625" style="1009" customWidth="1"/>
    <col min="1540" max="1540" width="65.7109375" style="1009" customWidth="1"/>
    <col min="1541" max="1541" width="10.7109375" style="1009" customWidth="1"/>
    <col min="1542" max="1542" width="20.7109375" style="1009" customWidth="1"/>
    <col min="1543" max="1543" width="73.7109375" style="1009" customWidth="1"/>
    <col min="1544" max="1545" width="9.28515625" style="1009"/>
    <col min="1546" max="1546" width="23.28515625" style="1009" customWidth="1"/>
    <col min="1547" max="1549" width="9.28515625" style="1009"/>
    <col min="1550" max="1553" width="14.140625" style="1009" customWidth="1"/>
    <col min="1554" max="1554" width="9.28515625" style="1009"/>
    <col min="1555" max="1558" width="14.140625" style="1009" customWidth="1"/>
    <col min="1559" max="1791" width="9.28515625" style="1009"/>
    <col min="1792" max="1792" width="65.7109375" style="1009" customWidth="1"/>
    <col min="1793" max="1793" width="10.7109375" style="1009" customWidth="1"/>
    <col min="1794" max="1794" width="20.7109375" style="1009" customWidth="1"/>
    <col min="1795" max="1795" width="3.28515625" style="1009" customWidth="1"/>
    <col min="1796" max="1796" width="65.7109375" style="1009" customWidth="1"/>
    <col min="1797" max="1797" width="10.7109375" style="1009" customWidth="1"/>
    <col min="1798" max="1798" width="20.7109375" style="1009" customWidth="1"/>
    <col min="1799" max="1799" width="73.7109375" style="1009" customWidth="1"/>
    <col min="1800" max="1801" width="9.28515625" style="1009"/>
    <col min="1802" max="1802" width="23.28515625" style="1009" customWidth="1"/>
    <col min="1803" max="1805" width="9.28515625" style="1009"/>
    <col min="1806" max="1809" width="14.140625" style="1009" customWidth="1"/>
    <col min="1810" max="1810" width="9.28515625" style="1009"/>
    <col min="1811" max="1814" width="14.140625" style="1009" customWidth="1"/>
    <col min="1815" max="2047" width="9.28515625" style="1009"/>
    <col min="2048" max="2048" width="65.7109375" style="1009" customWidth="1"/>
    <col min="2049" max="2049" width="10.7109375" style="1009" customWidth="1"/>
    <col min="2050" max="2050" width="20.7109375" style="1009" customWidth="1"/>
    <col min="2051" max="2051" width="3.28515625" style="1009" customWidth="1"/>
    <col min="2052" max="2052" width="65.7109375" style="1009" customWidth="1"/>
    <col min="2053" max="2053" width="10.7109375" style="1009" customWidth="1"/>
    <col min="2054" max="2054" width="20.7109375" style="1009" customWidth="1"/>
    <col min="2055" max="2055" width="73.7109375" style="1009" customWidth="1"/>
    <col min="2056" max="2057" width="9.28515625" style="1009"/>
    <col min="2058" max="2058" width="23.28515625" style="1009" customWidth="1"/>
    <col min="2059" max="2061" width="9.28515625" style="1009"/>
    <col min="2062" max="2065" width="14.140625" style="1009" customWidth="1"/>
    <col min="2066" max="2066" width="9.28515625" style="1009"/>
    <col min="2067" max="2070" width="14.140625" style="1009" customWidth="1"/>
    <col min="2071" max="2303" width="9.28515625" style="1009"/>
    <col min="2304" max="2304" width="65.7109375" style="1009" customWidth="1"/>
    <col min="2305" max="2305" width="10.7109375" style="1009" customWidth="1"/>
    <col min="2306" max="2306" width="20.7109375" style="1009" customWidth="1"/>
    <col min="2307" max="2307" width="3.28515625" style="1009" customWidth="1"/>
    <col min="2308" max="2308" width="65.7109375" style="1009" customWidth="1"/>
    <col min="2309" max="2309" width="10.7109375" style="1009" customWidth="1"/>
    <col min="2310" max="2310" width="20.7109375" style="1009" customWidth="1"/>
    <col min="2311" max="2311" width="73.7109375" style="1009" customWidth="1"/>
    <col min="2312" max="2313" width="9.28515625" style="1009"/>
    <col min="2314" max="2314" width="23.28515625" style="1009" customWidth="1"/>
    <col min="2315" max="2317" width="9.28515625" style="1009"/>
    <col min="2318" max="2321" width="14.140625" style="1009" customWidth="1"/>
    <col min="2322" max="2322" width="9.28515625" style="1009"/>
    <col min="2323" max="2326" width="14.140625" style="1009" customWidth="1"/>
    <col min="2327" max="2559" width="9.28515625" style="1009"/>
    <col min="2560" max="2560" width="65.7109375" style="1009" customWidth="1"/>
    <col min="2561" max="2561" width="10.7109375" style="1009" customWidth="1"/>
    <col min="2562" max="2562" width="20.7109375" style="1009" customWidth="1"/>
    <col min="2563" max="2563" width="3.28515625" style="1009" customWidth="1"/>
    <col min="2564" max="2564" width="65.7109375" style="1009" customWidth="1"/>
    <col min="2565" max="2565" width="10.7109375" style="1009" customWidth="1"/>
    <col min="2566" max="2566" width="20.7109375" style="1009" customWidth="1"/>
    <col min="2567" max="2567" width="73.7109375" style="1009" customWidth="1"/>
    <col min="2568" max="2569" width="9.28515625" style="1009"/>
    <col min="2570" max="2570" width="23.28515625" style="1009" customWidth="1"/>
    <col min="2571" max="2573" width="9.28515625" style="1009"/>
    <col min="2574" max="2577" width="14.140625" style="1009" customWidth="1"/>
    <col min="2578" max="2578" width="9.28515625" style="1009"/>
    <col min="2579" max="2582" width="14.140625" style="1009" customWidth="1"/>
    <col min="2583" max="2815" width="9.28515625" style="1009"/>
    <col min="2816" max="2816" width="65.7109375" style="1009" customWidth="1"/>
    <col min="2817" max="2817" width="10.7109375" style="1009" customWidth="1"/>
    <col min="2818" max="2818" width="20.7109375" style="1009" customWidth="1"/>
    <col min="2819" max="2819" width="3.28515625" style="1009" customWidth="1"/>
    <col min="2820" max="2820" width="65.7109375" style="1009" customWidth="1"/>
    <col min="2821" max="2821" width="10.7109375" style="1009" customWidth="1"/>
    <col min="2822" max="2822" width="20.7109375" style="1009" customWidth="1"/>
    <col min="2823" max="2823" width="73.7109375" style="1009" customWidth="1"/>
    <col min="2824" max="2825" width="9.28515625" style="1009"/>
    <col min="2826" max="2826" width="23.28515625" style="1009" customWidth="1"/>
    <col min="2827" max="2829" width="9.28515625" style="1009"/>
    <col min="2830" max="2833" width="14.140625" style="1009" customWidth="1"/>
    <col min="2834" max="2834" width="9.28515625" style="1009"/>
    <col min="2835" max="2838" width="14.140625" style="1009" customWidth="1"/>
    <col min="2839" max="3071" width="9.28515625" style="1009"/>
    <col min="3072" max="3072" width="65.7109375" style="1009" customWidth="1"/>
    <col min="3073" max="3073" width="10.7109375" style="1009" customWidth="1"/>
    <col min="3074" max="3074" width="20.7109375" style="1009" customWidth="1"/>
    <col min="3075" max="3075" width="3.28515625" style="1009" customWidth="1"/>
    <col min="3076" max="3076" width="65.7109375" style="1009" customWidth="1"/>
    <col min="3077" max="3077" width="10.7109375" style="1009" customWidth="1"/>
    <col min="3078" max="3078" width="20.7109375" style="1009" customWidth="1"/>
    <col min="3079" max="3079" width="73.7109375" style="1009" customWidth="1"/>
    <col min="3080" max="3081" width="9.28515625" style="1009"/>
    <col min="3082" max="3082" width="23.28515625" style="1009" customWidth="1"/>
    <col min="3083" max="3085" width="9.28515625" style="1009"/>
    <col min="3086" max="3089" width="14.140625" style="1009" customWidth="1"/>
    <col min="3090" max="3090" width="9.28515625" style="1009"/>
    <col min="3091" max="3094" width="14.140625" style="1009" customWidth="1"/>
    <col min="3095" max="3327" width="9.28515625" style="1009"/>
    <col min="3328" max="3328" width="65.7109375" style="1009" customWidth="1"/>
    <col min="3329" max="3329" width="10.7109375" style="1009" customWidth="1"/>
    <col min="3330" max="3330" width="20.7109375" style="1009" customWidth="1"/>
    <col min="3331" max="3331" width="3.28515625" style="1009" customWidth="1"/>
    <col min="3332" max="3332" width="65.7109375" style="1009" customWidth="1"/>
    <col min="3333" max="3333" width="10.7109375" style="1009" customWidth="1"/>
    <col min="3334" max="3334" width="20.7109375" style="1009" customWidth="1"/>
    <col min="3335" max="3335" width="73.7109375" style="1009" customWidth="1"/>
    <col min="3336" max="3337" width="9.28515625" style="1009"/>
    <col min="3338" max="3338" width="23.28515625" style="1009" customWidth="1"/>
    <col min="3339" max="3341" width="9.28515625" style="1009"/>
    <col min="3342" max="3345" width="14.140625" style="1009" customWidth="1"/>
    <col min="3346" max="3346" width="9.28515625" style="1009"/>
    <col min="3347" max="3350" width="14.140625" style="1009" customWidth="1"/>
    <col min="3351" max="3583" width="9.28515625" style="1009"/>
    <col min="3584" max="3584" width="65.7109375" style="1009" customWidth="1"/>
    <col min="3585" max="3585" width="10.7109375" style="1009" customWidth="1"/>
    <col min="3586" max="3586" width="20.7109375" style="1009" customWidth="1"/>
    <col min="3587" max="3587" width="3.28515625" style="1009" customWidth="1"/>
    <col min="3588" max="3588" width="65.7109375" style="1009" customWidth="1"/>
    <col min="3589" max="3589" width="10.7109375" style="1009" customWidth="1"/>
    <col min="3590" max="3590" width="20.7109375" style="1009" customWidth="1"/>
    <col min="3591" max="3591" width="73.7109375" style="1009" customWidth="1"/>
    <col min="3592" max="3593" width="9.28515625" style="1009"/>
    <col min="3594" max="3594" width="23.28515625" style="1009" customWidth="1"/>
    <col min="3595" max="3597" width="9.28515625" style="1009"/>
    <col min="3598" max="3601" width="14.140625" style="1009" customWidth="1"/>
    <col min="3602" max="3602" width="9.28515625" style="1009"/>
    <col min="3603" max="3606" width="14.140625" style="1009" customWidth="1"/>
    <col min="3607" max="3839" width="9.28515625" style="1009"/>
    <col min="3840" max="3840" width="65.7109375" style="1009" customWidth="1"/>
    <col min="3841" max="3841" width="10.7109375" style="1009" customWidth="1"/>
    <col min="3842" max="3842" width="20.7109375" style="1009" customWidth="1"/>
    <col min="3843" max="3843" width="3.28515625" style="1009" customWidth="1"/>
    <col min="3844" max="3844" width="65.7109375" style="1009" customWidth="1"/>
    <col min="3845" max="3845" width="10.7109375" style="1009" customWidth="1"/>
    <col min="3846" max="3846" width="20.7109375" style="1009" customWidth="1"/>
    <col min="3847" max="3847" width="73.7109375" style="1009" customWidth="1"/>
    <col min="3848" max="3849" width="9.28515625" style="1009"/>
    <col min="3850" max="3850" width="23.28515625" style="1009" customWidth="1"/>
    <col min="3851" max="3853" width="9.28515625" style="1009"/>
    <col min="3854" max="3857" width="14.140625" style="1009" customWidth="1"/>
    <col min="3858" max="3858" width="9.28515625" style="1009"/>
    <col min="3859" max="3862" width="14.140625" style="1009" customWidth="1"/>
    <col min="3863" max="4095" width="9.28515625" style="1009"/>
    <col min="4096" max="4096" width="65.7109375" style="1009" customWidth="1"/>
    <col min="4097" max="4097" width="10.7109375" style="1009" customWidth="1"/>
    <col min="4098" max="4098" width="20.7109375" style="1009" customWidth="1"/>
    <col min="4099" max="4099" width="3.28515625" style="1009" customWidth="1"/>
    <col min="4100" max="4100" width="65.7109375" style="1009" customWidth="1"/>
    <col min="4101" max="4101" width="10.7109375" style="1009" customWidth="1"/>
    <col min="4102" max="4102" width="20.7109375" style="1009" customWidth="1"/>
    <col min="4103" max="4103" width="73.7109375" style="1009" customWidth="1"/>
    <col min="4104" max="4105" width="9.28515625" style="1009"/>
    <col min="4106" max="4106" width="23.28515625" style="1009" customWidth="1"/>
    <col min="4107" max="4109" width="9.28515625" style="1009"/>
    <col min="4110" max="4113" width="14.140625" style="1009" customWidth="1"/>
    <col min="4114" max="4114" width="9.28515625" style="1009"/>
    <col min="4115" max="4118" width="14.140625" style="1009" customWidth="1"/>
    <col min="4119" max="4351" width="9.28515625" style="1009"/>
    <col min="4352" max="4352" width="65.7109375" style="1009" customWidth="1"/>
    <col min="4353" max="4353" width="10.7109375" style="1009" customWidth="1"/>
    <col min="4354" max="4354" width="20.7109375" style="1009" customWidth="1"/>
    <col min="4355" max="4355" width="3.28515625" style="1009" customWidth="1"/>
    <col min="4356" max="4356" width="65.7109375" style="1009" customWidth="1"/>
    <col min="4357" max="4357" width="10.7109375" style="1009" customWidth="1"/>
    <col min="4358" max="4358" width="20.7109375" style="1009" customWidth="1"/>
    <col min="4359" max="4359" width="73.7109375" style="1009" customWidth="1"/>
    <col min="4360" max="4361" width="9.28515625" style="1009"/>
    <col min="4362" max="4362" width="23.28515625" style="1009" customWidth="1"/>
    <col min="4363" max="4365" width="9.28515625" style="1009"/>
    <col min="4366" max="4369" width="14.140625" style="1009" customWidth="1"/>
    <col min="4370" max="4370" width="9.28515625" style="1009"/>
    <col min="4371" max="4374" width="14.140625" style="1009" customWidth="1"/>
    <col min="4375" max="4607" width="9.28515625" style="1009"/>
    <col min="4608" max="4608" width="65.7109375" style="1009" customWidth="1"/>
    <col min="4609" max="4609" width="10.7109375" style="1009" customWidth="1"/>
    <col min="4610" max="4610" width="20.7109375" style="1009" customWidth="1"/>
    <col min="4611" max="4611" width="3.28515625" style="1009" customWidth="1"/>
    <col min="4612" max="4612" width="65.7109375" style="1009" customWidth="1"/>
    <col min="4613" max="4613" width="10.7109375" style="1009" customWidth="1"/>
    <col min="4614" max="4614" width="20.7109375" style="1009" customWidth="1"/>
    <col min="4615" max="4615" width="73.7109375" style="1009" customWidth="1"/>
    <col min="4616" max="4617" width="9.28515625" style="1009"/>
    <col min="4618" max="4618" width="23.28515625" style="1009" customWidth="1"/>
    <col min="4619" max="4621" width="9.28515625" style="1009"/>
    <col min="4622" max="4625" width="14.140625" style="1009" customWidth="1"/>
    <col min="4626" max="4626" width="9.28515625" style="1009"/>
    <col min="4627" max="4630" width="14.140625" style="1009" customWidth="1"/>
    <col min="4631" max="4863" width="9.28515625" style="1009"/>
    <col min="4864" max="4864" width="65.7109375" style="1009" customWidth="1"/>
    <col min="4865" max="4865" width="10.7109375" style="1009" customWidth="1"/>
    <col min="4866" max="4866" width="20.7109375" style="1009" customWidth="1"/>
    <col min="4867" max="4867" width="3.28515625" style="1009" customWidth="1"/>
    <col min="4868" max="4868" width="65.7109375" style="1009" customWidth="1"/>
    <col min="4869" max="4869" width="10.7109375" style="1009" customWidth="1"/>
    <col min="4870" max="4870" width="20.7109375" style="1009" customWidth="1"/>
    <col min="4871" max="4871" width="73.7109375" style="1009" customWidth="1"/>
    <col min="4872" max="4873" width="9.28515625" style="1009"/>
    <col min="4874" max="4874" width="23.28515625" style="1009" customWidth="1"/>
    <col min="4875" max="4877" width="9.28515625" style="1009"/>
    <col min="4878" max="4881" width="14.140625" style="1009" customWidth="1"/>
    <col min="4882" max="4882" width="9.28515625" style="1009"/>
    <col min="4883" max="4886" width="14.140625" style="1009" customWidth="1"/>
    <col min="4887" max="5119" width="9.28515625" style="1009"/>
    <col min="5120" max="5120" width="65.7109375" style="1009" customWidth="1"/>
    <col min="5121" max="5121" width="10.7109375" style="1009" customWidth="1"/>
    <col min="5122" max="5122" width="20.7109375" style="1009" customWidth="1"/>
    <col min="5123" max="5123" width="3.28515625" style="1009" customWidth="1"/>
    <col min="5124" max="5124" width="65.7109375" style="1009" customWidth="1"/>
    <col min="5125" max="5125" width="10.7109375" style="1009" customWidth="1"/>
    <col min="5126" max="5126" width="20.7109375" style="1009" customWidth="1"/>
    <col min="5127" max="5127" width="73.7109375" style="1009" customWidth="1"/>
    <col min="5128" max="5129" width="9.28515625" style="1009"/>
    <col min="5130" max="5130" width="23.28515625" style="1009" customWidth="1"/>
    <col min="5131" max="5133" width="9.28515625" style="1009"/>
    <col min="5134" max="5137" width="14.140625" style="1009" customWidth="1"/>
    <col min="5138" max="5138" width="9.28515625" style="1009"/>
    <col min="5139" max="5142" width="14.140625" style="1009" customWidth="1"/>
    <col min="5143" max="5375" width="9.28515625" style="1009"/>
    <col min="5376" max="5376" width="65.7109375" style="1009" customWidth="1"/>
    <col min="5377" max="5377" width="10.7109375" style="1009" customWidth="1"/>
    <col min="5378" max="5378" width="20.7109375" style="1009" customWidth="1"/>
    <col min="5379" max="5379" width="3.28515625" style="1009" customWidth="1"/>
    <col min="5380" max="5380" width="65.7109375" style="1009" customWidth="1"/>
    <col min="5381" max="5381" width="10.7109375" style="1009" customWidth="1"/>
    <col min="5382" max="5382" width="20.7109375" style="1009" customWidth="1"/>
    <col min="5383" max="5383" width="73.7109375" style="1009" customWidth="1"/>
    <col min="5384" max="5385" width="9.28515625" style="1009"/>
    <col min="5386" max="5386" width="23.28515625" style="1009" customWidth="1"/>
    <col min="5387" max="5389" width="9.28515625" style="1009"/>
    <col min="5390" max="5393" width="14.140625" style="1009" customWidth="1"/>
    <col min="5394" max="5394" width="9.28515625" style="1009"/>
    <col min="5395" max="5398" width="14.140625" style="1009" customWidth="1"/>
    <col min="5399" max="5631" width="9.28515625" style="1009"/>
    <col min="5632" max="5632" width="65.7109375" style="1009" customWidth="1"/>
    <col min="5633" max="5633" width="10.7109375" style="1009" customWidth="1"/>
    <col min="5634" max="5634" width="20.7109375" style="1009" customWidth="1"/>
    <col min="5635" max="5635" width="3.28515625" style="1009" customWidth="1"/>
    <col min="5636" max="5636" width="65.7109375" style="1009" customWidth="1"/>
    <col min="5637" max="5637" width="10.7109375" style="1009" customWidth="1"/>
    <col min="5638" max="5638" width="20.7109375" style="1009" customWidth="1"/>
    <col min="5639" max="5639" width="73.7109375" style="1009" customWidth="1"/>
    <col min="5640" max="5641" width="9.28515625" style="1009"/>
    <col min="5642" max="5642" width="23.28515625" style="1009" customWidth="1"/>
    <col min="5643" max="5645" width="9.28515625" style="1009"/>
    <col min="5646" max="5649" width="14.140625" style="1009" customWidth="1"/>
    <col min="5650" max="5650" width="9.28515625" style="1009"/>
    <col min="5651" max="5654" width="14.140625" style="1009" customWidth="1"/>
    <col min="5655" max="5887" width="9.28515625" style="1009"/>
    <col min="5888" max="5888" width="65.7109375" style="1009" customWidth="1"/>
    <col min="5889" max="5889" width="10.7109375" style="1009" customWidth="1"/>
    <col min="5890" max="5890" width="20.7109375" style="1009" customWidth="1"/>
    <col min="5891" max="5891" width="3.28515625" style="1009" customWidth="1"/>
    <col min="5892" max="5892" width="65.7109375" style="1009" customWidth="1"/>
    <col min="5893" max="5893" width="10.7109375" style="1009" customWidth="1"/>
    <col min="5894" max="5894" width="20.7109375" style="1009" customWidth="1"/>
    <col min="5895" max="5895" width="73.7109375" style="1009" customWidth="1"/>
    <col min="5896" max="5897" width="9.28515625" style="1009"/>
    <col min="5898" max="5898" width="23.28515625" style="1009" customWidth="1"/>
    <col min="5899" max="5901" width="9.28515625" style="1009"/>
    <col min="5902" max="5905" width="14.140625" style="1009" customWidth="1"/>
    <col min="5906" max="5906" width="9.28515625" style="1009"/>
    <col min="5907" max="5910" width="14.140625" style="1009" customWidth="1"/>
    <col min="5911" max="6143" width="9.28515625" style="1009"/>
    <col min="6144" max="6144" width="65.7109375" style="1009" customWidth="1"/>
    <col min="6145" max="6145" width="10.7109375" style="1009" customWidth="1"/>
    <col min="6146" max="6146" width="20.7109375" style="1009" customWidth="1"/>
    <col min="6147" max="6147" width="3.28515625" style="1009" customWidth="1"/>
    <col min="6148" max="6148" width="65.7109375" style="1009" customWidth="1"/>
    <col min="6149" max="6149" width="10.7109375" style="1009" customWidth="1"/>
    <col min="6150" max="6150" width="20.7109375" style="1009" customWidth="1"/>
    <col min="6151" max="6151" width="73.7109375" style="1009" customWidth="1"/>
    <col min="6152" max="6153" width="9.28515625" style="1009"/>
    <col min="6154" max="6154" width="23.28515625" style="1009" customWidth="1"/>
    <col min="6155" max="6157" width="9.28515625" style="1009"/>
    <col min="6158" max="6161" width="14.140625" style="1009" customWidth="1"/>
    <col min="6162" max="6162" width="9.28515625" style="1009"/>
    <col min="6163" max="6166" width="14.140625" style="1009" customWidth="1"/>
    <col min="6167" max="6399" width="9.28515625" style="1009"/>
    <col min="6400" max="6400" width="65.7109375" style="1009" customWidth="1"/>
    <col min="6401" max="6401" width="10.7109375" style="1009" customWidth="1"/>
    <col min="6402" max="6402" width="20.7109375" style="1009" customWidth="1"/>
    <col min="6403" max="6403" width="3.28515625" style="1009" customWidth="1"/>
    <col min="6404" max="6404" width="65.7109375" style="1009" customWidth="1"/>
    <col min="6405" max="6405" width="10.7109375" style="1009" customWidth="1"/>
    <col min="6406" max="6406" width="20.7109375" style="1009" customWidth="1"/>
    <col min="6407" max="6407" width="73.7109375" style="1009" customWidth="1"/>
    <col min="6408" max="6409" width="9.28515625" style="1009"/>
    <col min="6410" max="6410" width="23.28515625" style="1009" customWidth="1"/>
    <col min="6411" max="6413" width="9.28515625" style="1009"/>
    <col min="6414" max="6417" width="14.140625" style="1009" customWidth="1"/>
    <col min="6418" max="6418" width="9.28515625" style="1009"/>
    <col min="6419" max="6422" width="14.140625" style="1009" customWidth="1"/>
    <col min="6423" max="6655" width="9.28515625" style="1009"/>
    <col min="6656" max="6656" width="65.7109375" style="1009" customWidth="1"/>
    <col min="6657" max="6657" width="10.7109375" style="1009" customWidth="1"/>
    <col min="6658" max="6658" width="20.7109375" style="1009" customWidth="1"/>
    <col min="6659" max="6659" width="3.28515625" style="1009" customWidth="1"/>
    <col min="6660" max="6660" width="65.7109375" style="1009" customWidth="1"/>
    <col min="6661" max="6661" width="10.7109375" style="1009" customWidth="1"/>
    <col min="6662" max="6662" width="20.7109375" style="1009" customWidth="1"/>
    <col min="6663" max="6663" width="73.7109375" style="1009" customWidth="1"/>
    <col min="6664" max="6665" width="9.28515625" style="1009"/>
    <col min="6666" max="6666" width="23.28515625" style="1009" customWidth="1"/>
    <col min="6667" max="6669" width="9.28515625" style="1009"/>
    <col min="6670" max="6673" width="14.140625" style="1009" customWidth="1"/>
    <col min="6674" max="6674" width="9.28515625" style="1009"/>
    <col min="6675" max="6678" width="14.140625" style="1009" customWidth="1"/>
    <col min="6679" max="6911" width="9.28515625" style="1009"/>
    <col min="6912" max="6912" width="65.7109375" style="1009" customWidth="1"/>
    <col min="6913" max="6913" width="10.7109375" style="1009" customWidth="1"/>
    <col min="6914" max="6914" width="20.7109375" style="1009" customWidth="1"/>
    <col min="6915" max="6915" width="3.28515625" style="1009" customWidth="1"/>
    <col min="6916" max="6916" width="65.7109375" style="1009" customWidth="1"/>
    <col min="6917" max="6917" width="10.7109375" style="1009" customWidth="1"/>
    <col min="6918" max="6918" width="20.7109375" style="1009" customWidth="1"/>
    <col min="6919" max="6919" width="73.7109375" style="1009" customWidth="1"/>
    <col min="6920" max="6921" width="9.28515625" style="1009"/>
    <col min="6922" max="6922" width="23.28515625" style="1009" customWidth="1"/>
    <col min="6923" max="6925" width="9.28515625" style="1009"/>
    <col min="6926" max="6929" width="14.140625" style="1009" customWidth="1"/>
    <col min="6930" max="6930" width="9.28515625" style="1009"/>
    <col min="6931" max="6934" width="14.140625" style="1009" customWidth="1"/>
    <col min="6935" max="7167" width="9.28515625" style="1009"/>
    <col min="7168" max="7168" width="65.7109375" style="1009" customWidth="1"/>
    <col min="7169" max="7169" width="10.7109375" style="1009" customWidth="1"/>
    <col min="7170" max="7170" width="20.7109375" style="1009" customWidth="1"/>
    <col min="7171" max="7171" width="3.28515625" style="1009" customWidth="1"/>
    <col min="7172" max="7172" width="65.7109375" style="1009" customWidth="1"/>
    <col min="7173" max="7173" width="10.7109375" style="1009" customWidth="1"/>
    <col min="7174" max="7174" width="20.7109375" style="1009" customWidth="1"/>
    <col min="7175" max="7175" width="73.7109375" style="1009" customWidth="1"/>
    <col min="7176" max="7177" width="9.28515625" style="1009"/>
    <col min="7178" max="7178" width="23.28515625" style="1009" customWidth="1"/>
    <col min="7179" max="7181" width="9.28515625" style="1009"/>
    <col min="7182" max="7185" width="14.140625" style="1009" customWidth="1"/>
    <col min="7186" max="7186" width="9.28515625" style="1009"/>
    <col min="7187" max="7190" width="14.140625" style="1009" customWidth="1"/>
    <col min="7191" max="7423" width="9.28515625" style="1009"/>
    <col min="7424" max="7424" width="65.7109375" style="1009" customWidth="1"/>
    <col min="7425" max="7425" width="10.7109375" style="1009" customWidth="1"/>
    <col min="7426" max="7426" width="20.7109375" style="1009" customWidth="1"/>
    <col min="7427" max="7427" width="3.28515625" style="1009" customWidth="1"/>
    <col min="7428" max="7428" width="65.7109375" style="1009" customWidth="1"/>
    <col min="7429" max="7429" width="10.7109375" style="1009" customWidth="1"/>
    <col min="7430" max="7430" width="20.7109375" style="1009" customWidth="1"/>
    <col min="7431" max="7431" width="73.7109375" style="1009" customWidth="1"/>
    <col min="7432" max="7433" width="9.28515625" style="1009"/>
    <col min="7434" max="7434" width="23.28515625" style="1009" customWidth="1"/>
    <col min="7435" max="7437" width="9.28515625" style="1009"/>
    <col min="7438" max="7441" width="14.140625" style="1009" customWidth="1"/>
    <col min="7442" max="7442" width="9.28515625" style="1009"/>
    <col min="7443" max="7446" width="14.140625" style="1009" customWidth="1"/>
    <col min="7447" max="7679" width="9.28515625" style="1009"/>
    <col min="7680" max="7680" width="65.7109375" style="1009" customWidth="1"/>
    <col min="7681" max="7681" width="10.7109375" style="1009" customWidth="1"/>
    <col min="7682" max="7682" width="20.7109375" style="1009" customWidth="1"/>
    <col min="7683" max="7683" width="3.28515625" style="1009" customWidth="1"/>
    <col min="7684" max="7684" width="65.7109375" style="1009" customWidth="1"/>
    <col min="7685" max="7685" width="10.7109375" style="1009" customWidth="1"/>
    <col min="7686" max="7686" width="20.7109375" style="1009" customWidth="1"/>
    <col min="7687" max="7687" width="73.7109375" style="1009" customWidth="1"/>
    <col min="7688" max="7689" width="9.28515625" style="1009"/>
    <col min="7690" max="7690" width="23.28515625" style="1009" customWidth="1"/>
    <col min="7691" max="7693" width="9.28515625" style="1009"/>
    <col min="7694" max="7697" width="14.140625" style="1009" customWidth="1"/>
    <col min="7698" max="7698" width="9.28515625" style="1009"/>
    <col min="7699" max="7702" width="14.140625" style="1009" customWidth="1"/>
    <col min="7703" max="7935" width="9.28515625" style="1009"/>
    <col min="7936" max="7936" width="65.7109375" style="1009" customWidth="1"/>
    <col min="7937" max="7937" width="10.7109375" style="1009" customWidth="1"/>
    <col min="7938" max="7938" width="20.7109375" style="1009" customWidth="1"/>
    <col min="7939" max="7939" width="3.28515625" style="1009" customWidth="1"/>
    <col min="7940" max="7940" width="65.7109375" style="1009" customWidth="1"/>
    <col min="7941" max="7941" width="10.7109375" style="1009" customWidth="1"/>
    <col min="7942" max="7942" width="20.7109375" style="1009" customWidth="1"/>
    <col min="7943" max="7943" width="73.7109375" style="1009" customWidth="1"/>
    <col min="7944" max="7945" width="9.28515625" style="1009"/>
    <col min="7946" max="7946" width="23.28515625" style="1009" customWidth="1"/>
    <col min="7947" max="7949" width="9.28515625" style="1009"/>
    <col min="7950" max="7953" width="14.140625" style="1009" customWidth="1"/>
    <col min="7954" max="7954" width="9.28515625" style="1009"/>
    <col min="7955" max="7958" width="14.140625" style="1009" customWidth="1"/>
    <col min="7959" max="8191" width="9.28515625" style="1009"/>
    <col min="8192" max="8192" width="65.7109375" style="1009" customWidth="1"/>
    <col min="8193" max="8193" width="10.7109375" style="1009" customWidth="1"/>
    <col min="8194" max="8194" width="20.7109375" style="1009" customWidth="1"/>
    <col min="8195" max="8195" width="3.28515625" style="1009" customWidth="1"/>
    <col min="8196" max="8196" width="65.7109375" style="1009" customWidth="1"/>
    <col min="8197" max="8197" width="10.7109375" style="1009" customWidth="1"/>
    <col min="8198" max="8198" width="20.7109375" style="1009" customWidth="1"/>
    <col min="8199" max="8199" width="73.7109375" style="1009" customWidth="1"/>
    <col min="8200" max="8201" width="9.28515625" style="1009"/>
    <col min="8202" max="8202" width="23.28515625" style="1009" customWidth="1"/>
    <col min="8203" max="8205" width="9.28515625" style="1009"/>
    <col min="8206" max="8209" width="14.140625" style="1009" customWidth="1"/>
    <col min="8210" max="8210" width="9.28515625" style="1009"/>
    <col min="8211" max="8214" width="14.140625" style="1009" customWidth="1"/>
    <col min="8215" max="8447" width="9.28515625" style="1009"/>
    <col min="8448" max="8448" width="65.7109375" style="1009" customWidth="1"/>
    <col min="8449" max="8449" width="10.7109375" style="1009" customWidth="1"/>
    <col min="8450" max="8450" width="20.7109375" style="1009" customWidth="1"/>
    <col min="8451" max="8451" width="3.28515625" style="1009" customWidth="1"/>
    <col min="8452" max="8452" width="65.7109375" style="1009" customWidth="1"/>
    <col min="8453" max="8453" width="10.7109375" style="1009" customWidth="1"/>
    <col min="8454" max="8454" width="20.7109375" style="1009" customWidth="1"/>
    <col min="8455" max="8455" width="73.7109375" style="1009" customWidth="1"/>
    <col min="8456" max="8457" width="9.28515625" style="1009"/>
    <col min="8458" max="8458" width="23.28515625" style="1009" customWidth="1"/>
    <col min="8459" max="8461" width="9.28515625" style="1009"/>
    <col min="8462" max="8465" width="14.140625" style="1009" customWidth="1"/>
    <col min="8466" max="8466" width="9.28515625" style="1009"/>
    <col min="8467" max="8470" width="14.140625" style="1009" customWidth="1"/>
    <col min="8471" max="8703" width="9.28515625" style="1009"/>
    <col min="8704" max="8704" width="65.7109375" style="1009" customWidth="1"/>
    <col min="8705" max="8705" width="10.7109375" style="1009" customWidth="1"/>
    <col min="8706" max="8706" width="20.7109375" style="1009" customWidth="1"/>
    <col min="8707" max="8707" width="3.28515625" style="1009" customWidth="1"/>
    <col min="8708" max="8708" width="65.7109375" style="1009" customWidth="1"/>
    <col min="8709" max="8709" width="10.7109375" style="1009" customWidth="1"/>
    <col min="8710" max="8710" width="20.7109375" style="1009" customWidth="1"/>
    <col min="8711" max="8711" width="73.7109375" style="1009" customWidth="1"/>
    <col min="8712" max="8713" width="9.28515625" style="1009"/>
    <col min="8714" max="8714" width="23.28515625" style="1009" customWidth="1"/>
    <col min="8715" max="8717" width="9.28515625" style="1009"/>
    <col min="8718" max="8721" width="14.140625" style="1009" customWidth="1"/>
    <col min="8722" max="8722" width="9.28515625" style="1009"/>
    <col min="8723" max="8726" width="14.140625" style="1009" customWidth="1"/>
    <col min="8727" max="8959" width="9.28515625" style="1009"/>
    <col min="8960" max="8960" width="65.7109375" style="1009" customWidth="1"/>
    <col min="8961" max="8961" width="10.7109375" style="1009" customWidth="1"/>
    <col min="8962" max="8962" width="20.7109375" style="1009" customWidth="1"/>
    <col min="8963" max="8963" width="3.28515625" style="1009" customWidth="1"/>
    <col min="8964" max="8964" width="65.7109375" style="1009" customWidth="1"/>
    <col min="8965" max="8965" width="10.7109375" style="1009" customWidth="1"/>
    <col min="8966" max="8966" width="20.7109375" style="1009" customWidth="1"/>
    <col min="8967" max="8967" width="73.7109375" style="1009" customWidth="1"/>
    <col min="8968" max="8969" width="9.28515625" style="1009"/>
    <col min="8970" max="8970" width="23.28515625" style="1009" customWidth="1"/>
    <col min="8971" max="8973" width="9.28515625" style="1009"/>
    <col min="8974" max="8977" width="14.140625" style="1009" customWidth="1"/>
    <col min="8978" max="8978" width="9.28515625" style="1009"/>
    <col min="8979" max="8982" width="14.140625" style="1009" customWidth="1"/>
    <col min="8983" max="9215" width="9.28515625" style="1009"/>
    <col min="9216" max="9216" width="65.7109375" style="1009" customWidth="1"/>
    <col min="9217" max="9217" width="10.7109375" style="1009" customWidth="1"/>
    <col min="9218" max="9218" width="20.7109375" style="1009" customWidth="1"/>
    <col min="9219" max="9219" width="3.28515625" style="1009" customWidth="1"/>
    <col min="9220" max="9220" width="65.7109375" style="1009" customWidth="1"/>
    <col min="9221" max="9221" width="10.7109375" style="1009" customWidth="1"/>
    <col min="9222" max="9222" width="20.7109375" style="1009" customWidth="1"/>
    <col min="9223" max="9223" width="73.7109375" style="1009" customWidth="1"/>
    <col min="9224" max="9225" width="9.28515625" style="1009"/>
    <col min="9226" max="9226" width="23.28515625" style="1009" customWidth="1"/>
    <col min="9227" max="9229" width="9.28515625" style="1009"/>
    <col min="9230" max="9233" width="14.140625" style="1009" customWidth="1"/>
    <col min="9234" max="9234" width="9.28515625" style="1009"/>
    <col min="9235" max="9238" width="14.140625" style="1009" customWidth="1"/>
    <col min="9239" max="9471" width="9.28515625" style="1009"/>
    <col min="9472" max="9472" width="65.7109375" style="1009" customWidth="1"/>
    <col min="9473" max="9473" width="10.7109375" style="1009" customWidth="1"/>
    <col min="9474" max="9474" width="20.7109375" style="1009" customWidth="1"/>
    <col min="9475" max="9475" width="3.28515625" style="1009" customWidth="1"/>
    <col min="9476" max="9476" width="65.7109375" style="1009" customWidth="1"/>
    <col min="9477" max="9477" width="10.7109375" style="1009" customWidth="1"/>
    <col min="9478" max="9478" width="20.7109375" style="1009" customWidth="1"/>
    <col min="9479" max="9479" width="73.7109375" style="1009" customWidth="1"/>
    <col min="9480" max="9481" width="9.28515625" style="1009"/>
    <col min="9482" max="9482" width="23.28515625" style="1009" customWidth="1"/>
    <col min="9483" max="9485" width="9.28515625" style="1009"/>
    <col min="9486" max="9489" width="14.140625" style="1009" customWidth="1"/>
    <col min="9490" max="9490" width="9.28515625" style="1009"/>
    <col min="9491" max="9494" width="14.140625" style="1009" customWidth="1"/>
    <col min="9495" max="9727" width="9.28515625" style="1009"/>
    <col min="9728" max="9728" width="65.7109375" style="1009" customWidth="1"/>
    <col min="9729" max="9729" width="10.7109375" style="1009" customWidth="1"/>
    <col min="9730" max="9730" width="20.7109375" style="1009" customWidth="1"/>
    <col min="9731" max="9731" width="3.28515625" style="1009" customWidth="1"/>
    <col min="9732" max="9732" width="65.7109375" style="1009" customWidth="1"/>
    <col min="9733" max="9733" width="10.7109375" style="1009" customWidth="1"/>
    <col min="9734" max="9734" width="20.7109375" style="1009" customWidth="1"/>
    <col min="9735" max="9735" width="73.7109375" style="1009" customWidth="1"/>
    <col min="9736" max="9737" width="9.28515625" style="1009"/>
    <col min="9738" max="9738" width="23.28515625" style="1009" customWidth="1"/>
    <col min="9739" max="9741" width="9.28515625" style="1009"/>
    <col min="9742" max="9745" width="14.140625" style="1009" customWidth="1"/>
    <col min="9746" max="9746" width="9.28515625" style="1009"/>
    <col min="9747" max="9750" width="14.140625" style="1009" customWidth="1"/>
    <col min="9751" max="9983" width="9.28515625" style="1009"/>
    <col min="9984" max="9984" width="65.7109375" style="1009" customWidth="1"/>
    <col min="9985" max="9985" width="10.7109375" style="1009" customWidth="1"/>
    <col min="9986" max="9986" width="20.7109375" style="1009" customWidth="1"/>
    <col min="9987" max="9987" width="3.28515625" style="1009" customWidth="1"/>
    <col min="9988" max="9988" width="65.7109375" style="1009" customWidth="1"/>
    <col min="9989" max="9989" width="10.7109375" style="1009" customWidth="1"/>
    <col min="9990" max="9990" width="20.7109375" style="1009" customWidth="1"/>
    <col min="9991" max="9991" width="73.7109375" style="1009" customWidth="1"/>
    <col min="9992" max="9993" width="9.28515625" style="1009"/>
    <col min="9994" max="9994" width="23.28515625" style="1009" customWidth="1"/>
    <col min="9995" max="9997" width="9.28515625" style="1009"/>
    <col min="9998" max="10001" width="14.140625" style="1009" customWidth="1"/>
    <col min="10002" max="10002" width="9.28515625" style="1009"/>
    <col min="10003" max="10006" width="14.140625" style="1009" customWidth="1"/>
    <col min="10007" max="10239" width="9.28515625" style="1009"/>
    <col min="10240" max="10240" width="65.7109375" style="1009" customWidth="1"/>
    <col min="10241" max="10241" width="10.7109375" style="1009" customWidth="1"/>
    <col min="10242" max="10242" width="20.7109375" style="1009" customWidth="1"/>
    <col min="10243" max="10243" width="3.28515625" style="1009" customWidth="1"/>
    <col min="10244" max="10244" width="65.7109375" style="1009" customWidth="1"/>
    <col min="10245" max="10245" width="10.7109375" style="1009" customWidth="1"/>
    <col min="10246" max="10246" width="20.7109375" style="1009" customWidth="1"/>
    <col min="10247" max="10247" width="73.7109375" style="1009" customWidth="1"/>
    <col min="10248" max="10249" width="9.28515625" style="1009"/>
    <col min="10250" max="10250" width="23.28515625" style="1009" customWidth="1"/>
    <col min="10251" max="10253" width="9.28515625" style="1009"/>
    <col min="10254" max="10257" width="14.140625" style="1009" customWidth="1"/>
    <col min="10258" max="10258" width="9.28515625" style="1009"/>
    <col min="10259" max="10262" width="14.140625" style="1009" customWidth="1"/>
    <col min="10263" max="10495" width="9.28515625" style="1009"/>
    <col min="10496" max="10496" width="65.7109375" style="1009" customWidth="1"/>
    <col min="10497" max="10497" width="10.7109375" style="1009" customWidth="1"/>
    <col min="10498" max="10498" width="20.7109375" style="1009" customWidth="1"/>
    <col min="10499" max="10499" width="3.28515625" style="1009" customWidth="1"/>
    <col min="10500" max="10500" width="65.7109375" style="1009" customWidth="1"/>
    <col min="10501" max="10501" width="10.7109375" style="1009" customWidth="1"/>
    <col min="10502" max="10502" width="20.7109375" style="1009" customWidth="1"/>
    <col min="10503" max="10503" width="73.7109375" style="1009" customWidth="1"/>
    <col min="10504" max="10505" width="9.28515625" style="1009"/>
    <col min="10506" max="10506" width="23.28515625" style="1009" customWidth="1"/>
    <col min="10507" max="10509" width="9.28515625" style="1009"/>
    <col min="10510" max="10513" width="14.140625" style="1009" customWidth="1"/>
    <col min="10514" max="10514" width="9.28515625" style="1009"/>
    <col min="10515" max="10518" width="14.140625" style="1009" customWidth="1"/>
    <col min="10519" max="10751" width="9.28515625" style="1009"/>
    <col min="10752" max="10752" width="65.7109375" style="1009" customWidth="1"/>
    <col min="10753" max="10753" width="10.7109375" style="1009" customWidth="1"/>
    <col min="10754" max="10754" width="20.7109375" style="1009" customWidth="1"/>
    <col min="10755" max="10755" width="3.28515625" style="1009" customWidth="1"/>
    <col min="10756" max="10756" width="65.7109375" style="1009" customWidth="1"/>
    <col min="10757" max="10757" width="10.7109375" style="1009" customWidth="1"/>
    <col min="10758" max="10758" width="20.7109375" style="1009" customWidth="1"/>
    <col min="10759" max="10759" width="73.7109375" style="1009" customWidth="1"/>
    <col min="10760" max="10761" width="9.28515625" style="1009"/>
    <col min="10762" max="10762" width="23.28515625" style="1009" customWidth="1"/>
    <col min="10763" max="10765" width="9.28515625" style="1009"/>
    <col min="10766" max="10769" width="14.140625" style="1009" customWidth="1"/>
    <col min="10770" max="10770" width="9.28515625" style="1009"/>
    <col min="10771" max="10774" width="14.140625" style="1009" customWidth="1"/>
    <col min="10775" max="11007" width="9.28515625" style="1009"/>
    <col min="11008" max="11008" width="65.7109375" style="1009" customWidth="1"/>
    <col min="11009" max="11009" width="10.7109375" style="1009" customWidth="1"/>
    <col min="11010" max="11010" width="20.7109375" style="1009" customWidth="1"/>
    <col min="11011" max="11011" width="3.28515625" style="1009" customWidth="1"/>
    <col min="11012" max="11012" width="65.7109375" style="1009" customWidth="1"/>
    <col min="11013" max="11013" width="10.7109375" style="1009" customWidth="1"/>
    <col min="11014" max="11014" width="20.7109375" style="1009" customWidth="1"/>
    <col min="11015" max="11015" width="73.7109375" style="1009" customWidth="1"/>
    <col min="11016" max="11017" width="9.28515625" style="1009"/>
    <col min="11018" max="11018" width="23.28515625" style="1009" customWidth="1"/>
    <col min="11019" max="11021" width="9.28515625" style="1009"/>
    <col min="11022" max="11025" width="14.140625" style="1009" customWidth="1"/>
    <col min="11026" max="11026" width="9.28515625" style="1009"/>
    <col min="11027" max="11030" width="14.140625" style="1009" customWidth="1"/>
    <col min="11031" max="11263" width="9.28515625" style="1009"/>
    <col min="11264" max="11264" width="65.7109375" style="1009" customWidth="1"/>
    <col min="11265" max="11265" width="10.7109375" style="1009" customWidth="1"/>
    <col min="11266" max="11266" width="20.7109375" style="1009" customWidth="1"/>
    <col min="11267" max="11267" width="3.28515625" style="1009" customWidth="1"/>
    <col min="11268" max="11268" width="65.7109375" style="1009" customWidth="1"/>
    <col min="11269" max="11269" width="10.7109375" style="1009" customWidth="1"/>
    <col min="11270" max="11270" width="20.7109375" style="1009" customWidth="1"/>
    <col min="11271" max="11271" width="73.7109375" style="1009" customWidth="1"/>
    <col min="11272" max="11273" width="9.28515625" style="1009"/>
    <col min="11274" max="11274" width="23.28515625" style="1009" customWidth="1"/>
    <col min="11275" max="11277" width="9.28515625" style="1009"/>
    <col min="11278" max="11281" width="14.140625" style="1009" customWidth="1"/>
    <col min="11282" max="11282" width="9.28515625" style="1009"/>
    <col min="11283" max="11286" width="14.140625" style="1009" customWidth="1"/>
    <col min="11287" max="11519" width="9.28515625" style="1009"/>
    <col min="11520" max="11520" width="65.7109375" style="1009" customWidth="1"/>
    <col min="11521" max="11521" width="10.7109375" style="1009" customWidth="1"/>
    <col min="11522" max="11522" width="20.7109375" style="1009" customWidth="1"/>
    <col min="11523" max="11523" width="3.28515625" style="1009" customWidth="1"/>
    <col min="11524" max="11524" width="65.7109375" style="1009" customWidth="1"/>
    <col min="11525" max="11525" width="10.7109375" style="1009" customWidth="1"/>
    <col min="11526" max="11526" width="20.7109375" style="1009" customWidth="1"/>
    <col min="11527" max="11527" width="73.7109375" style="1009" customWidth="1"/>
    <col min="11528" max="11529" width="9.28515625" style="1009"/>
    <col min="11530" max="11530" width="23.28515625" style="1009" customWidth="1"/>
    <col min="11531" max="11533" width="9.28515625" style="1009"/>
    <col min="11534" max="11537" width="14.140625" style="1009" customWidth="1"/>
    <col min="11538" max="11538" width="9.28515625" style="1009"/>
    <col min="11539" max="11542" width="14.140625" style="1009" customWidth="1"/>
    <col min="11543" max="11775" width="9.28515625" style="1009"/>
    <col min="11776" max="11776" width="65.7109375" style="1009" customWidth="1"/>
    <col min="11777" max="11777" width="10.7109375" style="1009" customWidth="1"/>
    <col min="11778" max="11778" width="20.7109375" style="1009" customWidth="1"/>
    <col min="11779" max="11779" width="3.28515625" style="1009" customWidth="1"/>
    <col min="11780" max="11780" width="65.7109375" style="1009" customWidth="1"/>
    <col min="11781" max="11781" width="10.7109375" style="1009" customWidth="1"/>
    <col min="11782" max="11782" width="20.7109375" style="1009" customWidth="1"/>
    <col min="11783" max="11783" width="73.7109375" style="1009" customWidth="1"/>
    <col min="11784" max="11785" width="9.28515625" style="1009"/>
    <col min="11786" max="11786" width="23.28515625" style="1009" customWidth="1"/>
    <col min="11787" max="11789" width="9.28515625" style="1009"/>
    <col min="11790" max="11793" width="14.140625" style="1009" customWidth="1"/>
    <col min="11794" max="11794" width="9.28515625" style="1009"/>
    <col min="11795" max="11798" width="14.140625" style="1009" customWidth="1"/>
    <col min="11799" max="12031" width="9.28515625" style="1009"/>
    <col min="12032" max="12032" width="65.7109375" style="1009" customWidth="1"/>
    <col min="12033" max="12033" width="10.7109375" style="1009" customWidth="1"/>
    <col min="12034" max="12034" width="20.7109375" style="1009" customWidth="1"/>
    <col min="12035" max="12035" width="3.28515625" style="1009" customWidth="1"/>
    <col min="12036" max="12036" width="65.7109375" style="1009" customWidth="1"/>
    <col min="12037" max="12037" width="10.7109375" style="1009" customWidth="1"/>
    <col min="12038" max="12038" width="20.7109375" style="1009" customWidth="1"/>
    <col min="12039" max="12039" width="73.7109375" style="1009" customWidth="1"/>
    <col min="12040" max="12041" width="9.28515625" style="1009"/>
    <col min="12042" max="12042" width="23.28515625" style="1009" customWidth="1"/>
    <col min="12043" max="12045" width="9.28515625" style="1009"/>
    <col min="12046" max="12049" width="14.140625" style="1009" customWidth="1"/>
    <col min="12050" max="12050" width="9.28515625" style="1009"/>
    <col min="12051" max="12054" width="14.140625" style="1009" customWidth="1"/>
    <col min="12055" max="12287" width="9.28515625" style="1009"/>
    <col min="12288" max="12288" width="65.7109375" style="1009" customWidth="1"/>
    <col min="12289" max="12289" width="10.7109375" style="1009" customWidth="1"/>
    <col min="12290" max="12290" width="20.7109375" style="1009" customWidth="1"/>
    <col min="12291" max="12291" width="3.28515625" style="1009" customWidth="1"/>
    <col min="12292" max="12292" width="65.7109375" style="1009" customWidth="1"/>
    <col min="12293" max="12293" width="10.7109375" style="1009" customWidth="1"/>
    <col min="12294" max="12294" width="20.7109375" style="1009" customWidth="1"/>
    <col min="12295" max="12295" width="73.7109375" style="1009" customWidth="1"/>
    <col min="12296" max="12297" width="9.28515625" style="1009"/>
    <col min="12298" max="12298" width="23.28515625" style="1009" customWidth="1"/>
    <col min="12299" max="12301" width="9.28515625" style="1009"/>
    <col min="12302" max="12305" width="14.140625" style="1009" customWidth="1"/>
    <col min="12306" max="12306" width="9.28515625" style="1009"/>
    <col min="12307" max="12310" width="14.140625" style="1009" customWidth="1"/>
    <col min="12311" max="12543" width="9.28515625" style="1009"/>
    <col min="12544" max="12544" width="65.7109375" style="1009" customWidth="1"/>
    <col min="12545" max="12545" width="10.7109375" style="1009" customWidth="1"/>
    <col min="12546" max="12546" width="20.7109375" style="1009" customWidth="1"/>
    <col min="12547" max="12547" width="3.28515625" style="1009" customWidth="1"/>
    <col min="12548" max="12548" width="65.7109375" style="1009" customWidth="1"/>
    <col min="12549" max="12549" width="10.7109375" style="1009" customWidth="1"/>
    <col min="12550" max="12550" width="20.7109375" style="1009" customWidth="1"/>
    <col min="12551" max="12551" width="73.7109375" style="1009" customWidth="1"/>
    <col min="12552" max="12553" width="9.28515625" style="1009"/>
    <col min="12554" max="12554" width="23.28515625" style="1009" customWidth="1"/>
    <col min="12555" max="12557" width="9.28515625" style="1009"/>
    <col min="12558" max="12561" width="14.140625" style="1009" customWidth="1"/>
    <col min="12562" max="12562" width="9.28515625" style="1009"/>
    <col min="12563" max="12566" width="14.140625" style="1009" customWidth="1"/>
    <col min="12567" max="12799" width="9.28515625" style="1009"/>
    <col min="12800" max="12800" width="65.7109375" style="1009" customWidth="1"/>
    <col min="12801" max="12801" width="10.7109375" style="1009" customWidth="1"/>
    <col min="12802" max="12802" width="20.7109375" style="1009" customWidth="1"/>
    <col min="12803" max="12803" width="3.28515625" style="1009" customWidth="1"/>
    <col min="12804" max="12804" width="65.7109375" style="1009" customWidth="1"/>
    <col min="12805" max="12805" width="10.7109375" style="1009" customWidth="1"/>
    <col min="12806" max="12806" width="20.7109375" style="1009" customWidth="1"/>
    <col min="12807" max="12807" width="73.7109375" style="1009" customWidth="1"/>
    <col min="12808" max="12809" width="9.28515625" style="1009"/>
    <col min="12810" max="12810" width="23.28515625" style="1009" customWidth="1"/>
    <col min="12811" max="12813" width="9.28515625" style="1009"/>
    <col min="12814" max="12817" width="14.140625" style="1009" customWidth="1"/>
    <col min="12818" max="12818" width="9.28515625" style="1009"/>
    <col min="12819" max="12822" width="14.140625" style="1009" customWidth="1"/>
    <col min="12823" max="13055" width="9.28515625" style="1009"/>
    <col min="13056" max="13056" width="65.7109375" style="1009" customWidth="1"/>
    <col min="13057" max="13057" width="10.7109375" style="1009" customWidth="1"/>
    <col min="13058" max="13058" width="20.7109375" style="1009" customWidth="1"/>
    <col min="13059" max="13059" width="3.28515625" style="1009" customWidth="1"/>
    <col min="13060" max="13060" width="65.7109375" style="1009" customWidth="1"/>
    <col min="13061" max="13061" width="10.7109375" style="1009" customWidth="1"/>
    <col min="13062" max="13062" width="20.7109375" style="1009" customWidth="1"/>
    <col min="13063" max="13063" width="73.7109375" style="1009" customWidth="1"/>
    <col min="13064" max="13065" width="9.28515625" style="1009"/>
    <col min="13066" max="13066" width="23.28515625" style="1009" customWidth="1"/>
    <col min="13067" max="13069" width="9.28515625" style="1009"/>
    <col min="13070" max="13073" width="14.140625" style="1009" customWidth="1"/>
    <col min="13074" max="13074" width="9.28515625" style="1009"/>
    <col min="13075" max="13078" width="14.140625" style="1009" customWidth="1"/>
    <col min="13079" max="13311" width="9.28515625" style="1009"/>
    <col min="13312" max="13312" width="65.7109375" style="1009" customWidth="1"/>
    <col min="13313" max="13313" width="10.7109375" style="1009" customWidth="1"/>
    <col min="13314" max="13314" width="20.7109375" style="1009" customWidth="1"/>
    <col min="13315" max="13315" width="3.28515625" style="1009" customWidth="1"/>
    <col min="13316" max="13316" width="65.7109375" style="1009" customWidth="1"/>
    <col min="13317" max="13317" width="10.7109375" style="1009" customWidth="1"/>
    <col min="13318" max="13318" width="20.7109375" style="1009" customWidth="1"/>
    <col min="13319" max="13319" width="73.7109375" style="1009" customWidth="1"/>
    <col min="13320" max="13321" width="9.28515625" style="1009"/>
    <col min="13322" max="13322" width="23.28515625" style="1009" customWidth="1"/>
    <col min="13323" max="13325" width="9.28515625" style="1009"/>
    <col min="13326" max="13329" width="14.140625" style="1009" customWidth="1"/>
    <col min="13330" max="13330" width="9.28515625" style="1009"/>
    <col min="13331" max="13334" width="14.140625" style="1009" customWidth="1"/>
    <col min="13335" max="13567" width="9.28515625" style="1009"/>
    <col min="13568" max="13568" width="65.7109375" style="1009" customWidth="1"/>
    <col min="13569" max="13569" width="10.7109375" style="1009" customWidth="1"/>
    <col min="13570" max="13570" width="20.7109375" style="1009" customWidth="1"/>
    <col min="13571" max="13571" width="3.28515625" style="1009" customWidth="1"/>
    <col min="13572" max="13572" width="65.7109375" style="1009" customWidth="1"/>
    <col min="13573" max="13573" width="10.7109375" style="1009" customWidth="1"/>
    <col min="13574" max="13574" width="20.7109375" style="1009" customWidth="1"/>
    <col min="13575" max="13575" width="73.7109375" style="1009" customWidth="1"/>
    <col min="13576" max="13577" width="9.28515625" style="1009"/>
    <col min="13578" max="13578" width="23.28515625" style="1009" customWidth="1"/>
    <col min="13579" max="13581" width="9.28515625" style="1009"/>
    <col min="13582" max="13585" width="14.140625" style="1009" customWidth="1"/>
    <col min="13586" max="13586" width="9.28515625" style="1009"/>
    <col min="13587" max="13590" width="14.140625" style="1009" customWidth="1"/>
    <col min="13591" max="13823" width="9.28515625" style="1009"/>
    <col min="13824" max="13824" width="65.7109375" style="1009" customWidth="1"/>
    <col min="13825" max="13825" width="10.7109375" style="1009" customWidth="1"/>
    <col min="13826" max="13826" width="20.7109375" style="1009" customWidth="1"/>
    <col min="13827" max="13827" width="3.28515625" style="1009" customWidth="1"/>
    <col min="13828" max="13828" width="65.7109375" style="1009" customWidth="1"/>
    <col min="13829" max="13829" width="10.7109375" style="1009" customWidth="1"/>
    <col min="13830" max="13830" width="20.7109375" style="1009" customWidth="1"/>
    <col min="13831" max="13831" width="73.7109375" style="1009" customWidth="1"/>
    <col min="13832" max="13833" width="9.28515625" style="1009"/>
    <col min="13834" max="13834" width="23.28515625" style="1009" customWidth="1"/>
    <col min="13835" max="13837" width="9.28515625" style="1009"/>
    <col min="13838" max="13841" width="14.140625" style="1009" customWidth="1"/>
    <col min="13842" max="13842" width="9.28515625" style="1009"/>
    <col min="13843" max="13846" width="14.140625" style="1009" customWidth="1"/>
    <col min="13847" max="14079" width="9.28515625" style="1009"/>
    <col min="14080" max="14080" width="65.7109375" style="1009" customWidth="1"/>
    <col min="14081" max="14081" width="10.7109375" style="1009" customWidth="1"/>
    <col min="14082" max="14082" width="20.7109375" style="1009" customWidth="1"/>
    <col min="14083" max="14083" width="3.28515625" style="1009" customWidth="1"/>
    <col min="14084" max="14084" width="65.7109375" style="1009" customWidth="1"/>
    <col min="14085" max="14085" width="10.7109375" style="1009" customWidth="1"/>
    <col min="14086" max="14086" width="20.7109375" style="1009" customWidth="1"/>
    <col min="14087" max="14087" width="73.7109375" style="1009" customWidth="1"/>
    <col min="14088" max="14089" width="9.28515625" style="1009"/>
    <col min="14090" max="14090" width="23.28515625" style="1009" customWidth="1"/>
    <col min="14091" max="14093" width="9.28515625" style="1009"/>
    <col min="14094" max="14097" width="14.140625" style="1009" customWidth="1"/>
    <col min="14098" max="14098" width="9.28515625" style="1009"/>
    <col min="14099" max="14102" width="14.140625" style="1009" customWidth="1"/>
    <col min="14103" max="14335" width="9.28515625" style="1009"/>
    <col min="14336" max="14336" width="65.7109375" style="1009" customWidth="1"/>
    <col min="14337" max="14337" width="10.7109375" style="1009" customWidth="1"/>
    <col min="14338" max="14338" width="20.7109375" style="1009" customWidth="1"/>
    <col min="14339" max="14339" width="3.28515625" style="1009" customWidth="1"/>
    <col min="14340" max="14340" width="65.7109375" style="1009" customWidth="1"/>
    <col min="14341" max="14341" width="10.7109375" style="1009" customWidth="1"/>
    <col min="14342" max="14342" width="20.7109375" style="1009" customWidth="1"/>
    <col min="14343" max="14343" width="73.7109375" style="1009" customWidth="1"/>
    <col min="14344" max="14345" width="9.28515625" style="1009"/>
    <col min="14346" max="14346" width="23.28515625" style="1009" customWidth="1"/>
    <col min="14347" max="14349" width="9.28515625" style="1009"/>
    <col min="14350" max="14353" width="14.140625" style="1009" customWidth="1"/>
    <col min="14354" max="14354" width="9.28515625" style="1009"/>
    <col min="14355" max="14358" width="14.140625" style="1009" customWidth="1"/>
    <col min="14359" max="14591" width="9.28515625" style="1009"/>
    <col min="14592" max="14592" width="65.7109375" style="1009" customWidth="1"/>
    <col min="14593" max="14593" width="10.7109375" style="1009" customWidth="1"/>
    <col min="14594" max="14594" width="20.7109375" style="1009" customWidth="1"/>
    <col min="14595" max="14595" width="3.28515625" style="1009" customWidth="1"/>
    <col min="14596" max="14596" width="65.7109375" style="1009" customWidth="1"/>
    <col min="14597" max="14597" width="10.7109375" style="1009" customWidth="1"/>
    <col min="14598" max="14598" width="20.7109375" style="1009" customWidth="1"/>
    <col min="14599" max="14599" width="73.7109375" style="1009" customWidth="1"/>
    <col min="14600" max="14601" width="9.28515625" style="1009"/>
    <col min="14602" max="14602" width="23.28515625" style="1009" customWidth="1"/>
    <col min="14603" max="14605" width="9.28515625" style="1009"/>
    <col min="14606" max="14609" width="14.140625" style="1009" customWidth="1"/>
    <col min="14610" max="14610" width="9.28515625" style="1009"/>
    <col min="14611" max="14614" width="14.140625" style="1009" customWidth="1"/>
    <col min="14615" max="14847" width="9.28515625" style="1009"/>
    <col min="14848" max="14848" width="65.7109375" style="1009" customWidth="1"/>
    <col min="14849" max="14849" width="10.7109375" style="1009" customWidth="1"/>
    <col min="14850" max="14850" width="20.7109375" style="1009" customWidth="1"/>
    <col min="14851" max="14851" width="3.28515625" style="1009" customWidth="1"/>
    <col min="14852" max="14852" width="65.7109375" style="1009" customWidth="1"/>
    <col min="14853" max="14853" width="10.7109375" style="1009" customWidth="1"/>
    <col min="14854" max="14854" width="20.7109375" style="1009" customWidth="1"/>
    <col min="14855" max="14855" width="73.7109375" style="1009" customWidth="1"/>
    <col min="14856" max="14857" width="9.28515625" style="1009"/>
    <col min="14858" max="14858" width="23.28515625" style="1009" customWidth="1"/>
    <col min="14859" max="14861" width="9.28515625" style="1009"/>
    <col min="14862" max="14865" width="14.140625" style="1009" customWidth="1"/>
    <col min="14866" max="14866" width="9.28515625" style="1009"/>
    <col min="14867" max="14870" width="14.140625" style="1009" customWidth="1"/>
    <col min="14871" max="15103" width="9.28515625" style="1009"/>
    <col min="15104" max="15104" width="65.7109375" style="1009" customWidth="1"/>
    <col min="15105" max="15105" width="10.7109375" style="1009" customWidth="1"/>
    <col min="15106" max="15106" width="20.7109375" style="1009" customWidth="1"/>
    <col min="15107" max="15107" width="3.28515625" style="1009" customWidth="1"/>
    <col min="15108" max="15108" width="65.7109375" style="1009" customWidth="1"/>
    <col min="15109" max="15109" width="10.7109375" style="1009" customWidth="1"/>
    <col min="15110" max="15110" width="20.7109375" style="1009" customWidth="1"/>
    <col min="15111" max="15111" width="73.7109375" style="1009" customWidth="1"/>
    <col min="15112" max="15113" width="9.28515625" style="1009"/>
    <col min="15114" max="15114" width="23.28515625" style="1009" customWidth="1"/>
    <col min="15115" max="15117" width="9.28515625" style="1009"/>
    <col min="15118" max="15121" width="14.140625" style="1009" customWidth="1"/>
    <col min="15122" max="15122" width="9.28515625" style="1009"/>
    <col min="15123" max="15126" width="14.140625" style="1009" customWidth="1"/>
    <col min="15127" max="15359" width="9.28515625" style="1009"/>
    <col min="15360" max="15360" width="65.7109375" style="1009" customWidth="1"/>
    <col min="15361" max="15361" width="10.7109375" style="1009" customWidth="1"/>
    <col min="15362" max="15362" width="20.7109375" style="1009" customWidth="1"/>
    <col min="15363" max="15363" width="3.28515625" style="1009" customWidth="1"/>
    <col min="15364" max="15364" width="65.7109375" style="1009" customWidth="1"/>
    <col min="15365" max="15365" width="10.7109375" style="1009" customWidth="1"/>
    <col min="15366" max="15366" width="20.7109375" style="1009" customWidth="1"/>
    <col min="15367" max="15367" width="73.7109375" style="1009" customWidth="1"/>
    <col min="15368" max="15369" width="9.28515625" style="1009"/>
    <col min="15370" max="15370" width="23.28515625" style="1009" customWidth="1"/>
    <col min="15371" max="15373" width="9.28515625" style="1009"/>
    <col min="15374" max="15377" width="14.140625" style="1009" customWidth="1"/>
    <col min="15378" max="15378" width="9.28515625" style="1009"/>
    <col min="15379" max="15382" width="14.140625" style="1009" customWidth="1"/>
    <col min="15383" max="15615" width="9.28515625" style="1009"/>
    <col min="15616" max="15616" width="65.7109375" style="1009" customWidth="1"/>
    <col min="15617" max="15617" width="10.7109375" style="1009" customWidth="1"/>
    <col min="15618" max="15618" width="20.7109375" style="1009" customWidth="1"/>
    <col min="15619" max="15619" width="3.28515625" style="1009" customWidth="1"/>
    <col min="15620" max="15620" width="65.7109375" style="1009" customWidth="1"/>
    <col min="15621" max="15621" width="10.7109375" style="1009" customWidth="1"/>
    <col min="15622" max="15622" width="20.7109375" style="1009" customWidth="1"/>
    <col min="15623" max="15623" width="73.7109375" style="1009" customWidth="1"/>
    <col min="15624" max="15625" width="9.28515625" style="1009"/>
    <col min="15626" max="15626" width="23.28515625" style="1009" customWidth="1"/>
    <col min="15627" max="15629" width="9.28515625" style="1009"/>
    <col min="15630" max="15633" width="14.140625" style="1009" customWidth="1"/>
    <col min="15634" max="15634" width="9.28515625" style="1009"/>
    <col min="15635" max="15638" width="14.140625" style="1009" customWidth="1"/>
    <col min="15639" max="15871" width="9.28515625" style="1009"/>
    <col min="15872" max="15872" width="65.7109375" style="1009" customWidth="1"/>
    <col min="15873" max="15873" width="10.7109375" style="1009" customWidth="1"/>
    <col min="15874" max="15874" width="20.7109375" style="1009" customWidth="1"/>
    <col min="15875" max="15875" width="3.28515625" style="1009" customWidth="1"/>
    <col min="15876" max="15876" width="65.7109375" style="1009" customWidth="1"/>
    <col min="15877" max="15877" width="10.7109375" style="1009" customWidth="1"/>
    <col min="15878" max="15878" width="20.7109375" style="1009" customWidth="1"/>
    <col min="15879" max="15879" width="73.7109375" style="1009" customWidth="1"/>
    <col min="15880" max="15881" width="9.28515625" style="1009"/>
    <col min="15882" max="15882" width="23.28515625" style="1009" customWidth="1"/>
    <col min="15883" max="15885" width="9.28515625" style="1009"/>
    <col min="15886" max="15889" width="14.140625" style="1009" customWidth="1"/>
    <col min="15890" max="15890" width="9.28515625" style="1009"/>
    <col min="15891" max="15894" width="14.140625" style="1009" customWidth="1"/>
    <col min="15895" max="16127" width="9.28515625" style="1009"/>
    <col min="16128" max="16128" width="65.7109375" style="1009" customWidth="1"/>
    <col min="16129" max="16129" width="10.7109375" style="1009" customWidth="1"/>
    <col min="16130" max="16130" width="20.7109375" style="1009" customWidth="1"/>
    <col min="16131" max="16131" width="3.28515625" style="1009" customWidth="1"/>
    <col min="16132" max="16132" width="65.7109375" style="1009" customWidth="1"/>
    <col min="16133" max="16133" width="10.7109375" style="1009" customWidth="1"/>
    <col min="16134" max="16134" width="20.7109375" style="1009" customWidth="1"/>
    <col min="16135" max="16135" width="73.7109375" style="1009" customWidth="1"/>
    <col min="16136" max="16137" width="9.28515625" style="1009"/>
    <col min="16138" max="16138" width="23.28515625" style="1009" customWidth="1"/>
    <col min="16139" max="16141" width="9.28515625" style="1009"/>
    <col min="16142" max="16145" width="14.140625" style="1009" customWidth="1"/>
    <col min="16146" max="16146" width="9.28515625" style="1009"/>
    <col min="16147" max="16150" width="14.140625" style="1009" customWidth="1"/>
    <col min="16151" max="16384" width="9.28515625" style="1009"/>
  </cols>
  <sheetData>
    <row r="1" spans="1:23" ht="22.8" x14ac:dyDescent="0.2">
      <c r="A1" s="1007" t="str">
        <f>'t1'!$A$1</f>
        <v>REGIONI ED AUTONOMIE LOCALI - anno 2023</v>
      </c>
      <c r="B1" s="1007"/>
      <c r="C1" s="1007"/>
      <c r="D1" s="1007"/>
      <c r="E1" s="1007"/>
      <c r="F1" s="1007"/>
      <c r="G1" s="1007"/>
      <c r="H1" s="1008" t="s">
        <v>294</v>
      </c>
      <c r="O1" s="1009"/>
      <c r="P1" s="1009"/>
      <c r="Q1" s="1011">
        <v>52</v>
      </c>
      <c r="R1" s="1011" t="s">
        <v>962</v>
      </c>
      <c r="T1" s="1010"/>
      <c r="U1" s="1010"/>
    </row>
    <row r="2" spans="1:23" ht="15.6" customHeight="1" x14ac:dyDescent="0.2">
      <c r="N2"/>
      <c r="Q2" s="1011">
        <v>95</v>
      </c>
      <c r="R2" s="1011" t="s">
        <v>273</v>
      </c>
    </row>
    <row r="3" spans="1:23" ht="44.85" customHeight="1" x14ac:dyDescent="0.2">
      <c r="A3" s="1273"/>
      <c r="B3" s="1274"/>
      <c r="C3" s="1274"/>
      <c r="D3" s="1274"/>
      <c r="E3" s="1274"/>
      <c r="F3" s="1274"/>
      <c r="G3" s="1274"/>
      <c r="H3" s="1088"/>
      <c r="N3"/>
      <c r="O3" s="1010"/>
      <c r="P3" s="1010"/>
      <c r="Q3" s="1011">
        <v>78</v>
      </c>
      <c r="R3" s="1011" t="s">
        <v>273</v>
      </c>
      <c r="T3" s="1010"/>
      <c r="U3" s="1010"/>
    </row>
    <row r="4" spans="1:23" ht="15.6" customHeight="1" thickBot="1" x14ac:dyDescent="0.25">
      <c r="N4"/>
    </row>
    <row r="5" spans="1:23" ht="25.5" customHeight="1" thickBot="1" x14ac:dyDescent="0.25">
      <c r="A5" s="1015" t="s">
        <v>1123</v>
      </c>
      <c r="B5" s="1016"/>
      <c r="C5" s="1017"/>
      <c r="D5" s="1018"/>
      <c r="E5" s="1015" t="s">
        <v>1246</v>
      </c>
      <c r="F5" s="1019"/>
      <c r="G5" s="1017"/>
      <c r="H5" s="1020" t="s">
        <v>720</v>
      </c>
      <c r="O5" s="1022"/>
      <c r="P5" s="1022"/>
      <c r="T5" s="1022"/>
      <c r="U5" s="1022"/>
    </row>
    <row r="6" spans="1:23" ht="17.100000000000001" customHeight="1" x14ac:dyDescent="0.2">
      <c r="A6" s="1023" t="s">
        <v>127</v>
      </c>
      <c r="B6" s="1024" t="s">
        <v>128</v>
      </c>
      <c r="C6" s="1025" t="s">
        <v>242</v>
      </c>
      <c r="D6" s="1066"/>
      <c r="E6" s="1023" t="s">
        <v>127</v>
      </c>
      <c r="F6" s="1026" t="s">
        <v>128</v>
      </c>
      <c r="G6" s="1027" t="s">
        <v>242</v>
      </c>
      <c r="H6" s="1784"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J6" s="1089"/>
    </row>
    <row r="7" spans="1:23" ht="17.100000000000001" customHeight="1" x14ac:dyDescent="0.3">
      <c r="A7" s="1090" t="s">
        <v>780</v>
      </c>
      <c r="B7" s="1030"/>
      <c r="C7" s="1091"/>
      <c r="D7" s="1018"/>
      <c r="E7" s="1090" t="s">
        <v>780</v>
      </c>
      <c r="F7" s="1030"/>
      <c r="G7" s="1031"/>
      <c r="H7" s="1790"/>
      <c r="O7" s="832" t="s">
        <v>722</v>
      </c>
      <c r="P7" s="1067"/>
      <c r="Q7" s="1068"/>
      <c r="R7" s="1068"/>
      <c r="T7" s="832" t="s">
        <v>723</v>
      </c>
      <c r="U7" s="1067"/>
      <c r="V7" s="1068"/>
      <c r="W7" s="1068"/>
    </row>
    <row r="8" spans="1:23" ht="17.100000000000001" customHeight="1" x14ac:dyDescent="0.25">
      <c r="A8" s="1037" t="s">
        <v>724</v>
      </c>
      <c r="B8" s="1038"/>
      <c r="C8" s="1092"/>
      <c r="D8" s="1018"/>
      <c r="E8" s="1037" t="s">
        <v>935</v>
      </c>
      <c r="F8" s="1038"/>
      <c r="G8" s="1039"/>
      <c r="H8" s="1790"/>
      <c r="O8" s="833" t="s">
        <v>725</v>
      </c>
      <c r="P8" s="833" t="s">
        <v>726</v>
      </c>
      <c r="Q8" s="833" t="s">
        <v>727</v>
      </c>
      <c r="R8" s="833" t="s">
        <v>668</v>
      </c>
      <c r="T8" s="833" t="s">
        <v>725</v>
      </c>
      <c r="U8" s="833" t="s">
        <v>726</v>
      </c>
      <c r="V8" s="833" t="s">
        <v>727</v>
      </c>
      <c r="W8" s="833" t="s">
        <v>668</v>
      </c>
    </row>
    <row r="9" spans="1:23" ht="17.100000000000001" customHeight="1" x14ac:dyDescent="0.2">
      <c r="A9" s="1041" t="s">
        <v>781</v>
      </c>
      <c r="B9" s="1044" t="s">
        <v>782</v>
      </c>
      <c r="C9" s="1043"/>
      <c r="D9" s="1018"/>
      <c r="E9" s="1093" t="s">
        <v>1139</v>
      </c>
      <c r="F9" s="1094" t="s">
        <v>1140</v>
      </c>
      <c r="G9" s="1043"/>
      <c r="H9" s="1790"/>
      <c r="O9" s="1010">
        <v>52</v>
      </c>
      <c r="P9" s="1010">
        <v>7</v>
      </c>
      <c r="Q9" s="1010" t="str">
        <f>B9</f>
        <v>F00B</v>
      </c>
      <c r="R9" s="1095">
        <f>ROUND(C9,0)</f>
        <v>0</v>
      </c>
      <c r="S9" s="1010" t="str">
        <f t="shared" ref="S9:S25" si="0">VLOOKUP(O9,Q:R,2,FALSE)</f>
        <v>SQ9</v>
      </c>
      <c r="T9" s="1010">
        <v>52</v>
      </c>
      <c r="U9" s="1010">
        <v>61</v>
      </c>
      <c r="V9" s="1096" t="str">
        <f>F9</f>
        <v>U20S</v>
      </c>
      <c r="W9" s="1095">
        <f>ROUND(G9,0)</f>
        <v>0</v>
      </c>
    </row>
    <row r="10" spans="1:23" ht="17.100000000000001" customHeight="1" x14ac:dyDescent="0.2">
      <c r="A10" s="1041" t="s">
        <v>1078</v>
      </c>
      <c r="B10" s="1044" t="s">
        <v>899</v>
      </c>
      <c r="C10" s="1043"/>
      <c r="D10" s="1018"/>
      <c r="E10" s="1444" t="s">
        <v>1247</v>
      </c>
      <c r="F10" s="1489" t="s">
        <v>1248</v>
      </c>
      <c r="G10" s="1043"/>
      <c r="H10" s="1790"/>
      <c r="O10" s="1010">
        <v>52</v>
      </c>
      <c r="P10" s="1010">
        <v>7</v>
      </c>
      <c r="Q10" s="1010" t="str">
        <f t="shared" ref="Q10:Q24" si="1">B10</f>
        <v>F10Y</v>
      </c>
      <c r="R10" s="1095">
        <f t="shared" ref="R10:R24" si="2">ROUND(C10,0)</f>
        <v>0</v>
      </c>
      <c r="S10" s="1010" t="str">
        <f t="shared" si="0"/>
        <v>SQ9</v>
      </c>
      <c r="T10" s="1010">
        <v>52</v>
      </c>
      <c r="U10" s="1010">
        <v>61</v>
      </c>
      <c r="V10" s="1096" t="str">
        <f t="shared" ref="V10:V31" si="3">F10</f>
        <v>U02P</v>
      </c>
      <c r="W10" s="1095">
        <f t="shared" ref="W10:W31" si="4">ROUND(G10,0)</f>
        <v>0</v>
      </c>
    </row>
    <row r="11" spans="1:23" ht="17.100000000000001" customHeight="1" thickBot="1" x14ac:dyDescent="0.25">
      <c r="A11" s="1041" t="s">
        <v>1249</v>
      </c>
      <c r="B11" s="1044" t="s">
        <v>1141</v>
      </c>
      <c r="C11" s="1043"/>
      <c r="D11" s="1018"/>
      <c r="E11" s="1041" t="s">
        <v>1020</v>
      </c>
      <c r="F11" s="1044" t="s">
        <v>783</v>
      </c>
      <c r="G11" s="1043"/>
      <c r="H11" s="1788"/>
      <c r="O11" s="1010">
        <v>52</v>
      </c>
      <c r="P11" s="1010">
        <v>7</v>
      </c>
      <c r="Q11" s="1010" t="str">
        <f t="shared" si="1"/>
        <v>F20K</v>
      </c>
      <c r="R11" s="1095">
        <f t="shared" si="2"/>
        <v>0</v>
      </c>
      <c r="S11" s="1010" t="str">
        <f t="shared" si="0"/>
        <v>SQ9</v>
      </c>
      <c r="T11" s="1010">
        <v>52</v>
      </c>
      <c r="U11" s="1010">
        <v>61</v>
      </c>
      <c r="V11" s="1096" t="str">
        <f t="shared" si="3"/>
        <v>U00D</v>
      </c>
      <c r="W11" s="1095">
        <f t="shared" si="4"/>
        <v>0</v>
      </c>
    </row>
    <row r="12" spans="1:23" ht="17.100000000000001" customHeight="1" x14ac:dyDescent="0.2">
      <c r="A12" s="1041" t="s">
        <v>1179</v>
      </c>
      <c r="B12" s="1097" t="s">
        <v>753</v>
      </c>
      <c r="C12" s="1043"/>
      <c r="D12" s="1018"/>
      <c r="E12" s="1041" t="s">
        <v>1021</v>
      </c>
      <c r="F12" s="1044" t="s">
        <v>786</v>
      </c>
      <c r="G12" s="1043"/>
      <c r="H12" s="1787" t="s">
        <v>1023</v>
      </c>
      <c r="O12" s="1010">
        <v>52</v>
      </c>
      <c r="P12" s="1010">
        <v>7</v>
      </c>
      <c r="Q12" s="1010" t="str">
        <f t="shared" si="1"/>
        <v>F00Z</v>
      </c>
      <c r="R12" s="1095">
        <f t="shared" si="2"/>
        <v>0</v>
      </c>
      <c r="S12" s="1010" t="str">
        <f t="shared" si="0"/>
        <v>SQ9</v>
      </c>
      <c r="T12" s="1010">
        <v>52</v>
      </c>
      <c r="U12" s="1010">
        <v>61</v>
      </c>
      <c r="V12" s="1096" t="str">
        <f t="shared" si="3"/>
        <v>U00E</v>
      </c>
      <c r="W12" s="1095">
        <f t="shared" si="4"/>
        <v>0</v>
      </c>
    </row>
    <row r="13" spans="1:23" ht="17.100000000000001" customHeight="1" thickBot="1" x14ac:dyDescent="0.25">
      <c r="A13" s="1041" t="s">
        <v>1181</v>
      </c>
      <c r="B13" s="1097" t="s">
        <v>1177</v>
      </c>
      <c r="C13" s="1043"/>
      <c r="D13" s="1018"/>
      <c r="E13" s="1041" t="s">
        <v>1022</v>
      </c>
      <c r="F13" s="1044" t="s">
        <v>788</v>
      </c>
      <c r="G13" s="1043"/>
      <c r="H13" s="1788"/>
      <c r="O13" s="1010">
        <v>52</v>
      </c>
      <c r="P13" s="1010">
        <v>7</v>
      </c>
      <c r="Q13" s="1010" t="str">
        <f t="shared" si="1"/>
        <v>F23X</v>
      </c>
      <c r="R13" s="1095">
        <f t="shared" si="2"/>
        <v>0</v>
      </c>
      <c r="S13" s="1010" t="str">
        <f t="shared" si="0"/>
        <v>SQ9</v>
      </c>
      <c r="T13" s="1010">
        <v>52</v>
      </c>
      <c r="U13" s="1010">
        <v>61</v>
      </c>
      <c r="V13" s="1096" t="str">
        <f t="shared" si="3"/>
        <v>U00F</v>
      </c>
      <c r="W13" s="1095">
        <f t="shared" si="4"/>
        <v>0</v>
      </c>
    </row>
    <row r="14" spans="1:23" ht="17.100000000000001" customHeight="1" x14ac:dyDescent="0.2">
      <c r="A14" s="1041" t="s">
        <v>784</v>
      </c>
      <c r="B14" s="1044" t="s">
        <v>785</v>
      </c>
      <c r="C14" s="1043"/>
      <c r="D14" s="1018"/>
      <c r="E14" s="1443" t="s">
        <v>1250</v>
      </c>
      <c r="F14" s="1440" t="s">
        <v>1251</v>
      </c>
      <c r="G14" s="1043"/>
      <c r="H14" s="1784" t="str">
        <f>IF(LEN(H16&amp;H17&amp;H18&amp;H19&amp;H20&amp;H21&amp;H22&amp;H23&amp;H24&amp;H25)&gt;0,"Attenzione, le seguenti voci creano incongruenza perché magg. del 10% del totale:","OK")</f>
        <v>OK</v>
      </c>
      <c r="O14" s="1010">
        <v>52</v>
      </c>
      <c r="P14" s="1010">
        <v>7</v>
      </c>
      <c r="Q14" s="1010" t="str">
        <f t="shared" si="1"/>
        <v>F00C</v>
      </c>
      <c r="R14" s="1095">
        <f t="shared" si="2"/>
        <v>0</v>
      </c>
      <c r="S14" s="1010" t="str">
        <f t="shared" si="0"/>
        <v>SQ9</v>
      </c>
      <c r="T14" s="1010">
        <v>52</v>
      </c>
      <c r="U14" s="1010">
        <v>61</v>
      </c>
      <c r="V14" s="1096" t="str">
        <f t="shared" si="3"/>
        <v>U07T</v>
      </c>
      <c r="W14" s="1095">
        <f t="shared" si="4"/>
        <v>0</v>
      </c>
    </row>
    <row r="15" spans="1:23" ht="17.100000000000001" customHeight="1" x14ac:dyDescent="0.2">
      <c r="A15" s="1041" t="s">
        <v>787</v>
      </c>
      <c r="B15" s="1097" t="s">
        <v>456</v>
      </c>
      <c r="C15" s="1043"/>
      <c r="D15" s="1018"/>
      <c r="E15" s="1041" t="s">
        <v>1024</v>
      </c>
      <c r="F15" s="1044" t="s">
        <v>791</v>
      </c>
      <c r="G15" s="1043"/>
      <c r="H15" s="1791"/>
      <c r="O15" s="1010">
        <v>52</v>
      </c>
      <c r="P15" s="1010">
        <v>7</v>
      </c>
      <c r="Q15" s="1010" t="str">
        <f t="shared" si="1"/>
        <v>F70A</v>
      </c>
      <c r="R15" s="1095">
        <f t="shared" si="2"/>
        <v>0</v>
      </c>
      <c r="S15" s="1010" t="str">
        <f t="shared" si="0"/>
        <v>SQ9</v>
      </c>
      <c r="T15" s="1010">
        <v>52</v>
      </c>
      <c r="U15" s="1010">
        <v>61</v>
      </c>
      <c r="V15" s="1096" t="str">
        <f t="shared" si="3"/>
        <v>U00G</v>
      </c>
      <c r="W15" s="1095">
        <f t="shared" si="4"/>
        <v>0</v>
      </c>
    </row>
    <row r="16" spans="1:23" ht="17.100000000000001" customHeight="1" x14ac:dyDescent="0.2">
      <c r="A16" s="1041" t="s">
        <v>789</v>
      </c>
      <c r="B16" s="1044" t="s">
        <v>790</v>
      </c>
      <c r="C16" s="1043"/>
      <c r="D16" s="1018"/>
      <c r="E16" s="1041" t="s">
        <v>1025</v>
      </c>
      <c r="F16" s="1044" t="s">
        <v>794</v>
      </c>
      <c r="G16" s="1043"/>
      <c r="H16" s="1098" t="str">
        <f>IF(C62&lt;&gt;0,IF(R25/ABS(C$62)&gt;0.1,"Fondo - Altre risorse fisse - F00O",""),"")</f>
        <v/>
      </c>
      <c r="O16" s="1010">
        <v>52</v>
      </c>
      <c r="P16" s="1010">
        <v>7</v>
      </c>
      <c r="Q16" s="1010" t="str">
        <f t="shared" si="1"/>
        <v>F00D</v>
      </c>
      <c r="R16" s="1095">
        <f t="shared" si="2"/>
        <v>0</v>
      </c>
      <c r="S16" s="1010" t="str">
        <f t="shared" si="0"/>
        <v>SQ9</v>
      </c>
      <c r="T16" s="1010">
        <v>52</v>
      </c>
      <c r="U16" s="1010">
        <v>61</v>
      </c>
      <c r="V16" s="1096" t="str">
        <f t="shared" si="3"/>
        <v>U00H</v>
      </c>
      <c r="W16" s="1095">
        <f t="shared" si="4"/>
        <v>0</v>
      </c>
    </row>
    <row r="17" spans="1:23" ht="17.100000000000001" customHeight="1" x14ac:dyDescent="0.2">
      <c r="A17" s="1041" t="s">
        <v>792</v>
      </c>
      <c r="B17" s="1044" t="s">
        <v>793</v>
      </c>
      <c r="C17" s="1043"/>
      <c r="D17" s="1018"/>
      <c r="E17" s="1041" t="s">
        <v>1252</v>
      </c>
      <c r="F17" s="1044" t="s">
        <v>795</v>
      </c>
      <c r="G17" s="1043"/>
      <c r="H17" s="1320" t="str">
        <f>IF(C62&lt;&gt;0,IF(R50/ABS(C62)&gt;0.1,"Fondo risorse decentrate - Altre risorse variabili - F00O",""),"")</f>
        <v/>
      </c>
      <c r="O17" s="1010">
        <v>52</v>
      </c>
      <c r="P17" s="1010">
        <v>7</v>
      </c>
      <c r="Q17" s="1010" t="str">
        <f t="shared" si="1"/>
        <v>F00E</v>
      </c>
      <c r="R17" s="1095">
        <f t="shared" si="2"/>
        <v>0</v>
      </c>
      <c r="S17" s="1010" t="str">
        <f t="shared" si="0"/>
        <v>SQ9</v>
      </c>
      <c r="T17" s="1010">
        <v>52</v>
      </c>
      <c r="U17" s="1010">
        <v>61</v>
      </c>
      <c r="V17" s="1096" t="str">
        <f t="shared" si="3"/>
        <v>U00J</v>
      </c>
      <c r="W17" s="1095">
        <f t="shared" si="4"/>
        <v>0</v>
      </c>
    </row>
    <row r="18" spans="1:23" ht="17.100000000000001" customHeight="1" x14ac:dyDescent="0.2">
      <c r="A18" s="1041" t="s">
        <v>907</v>
      </c>
      <c r="B18" s="1044" t="s">
        <v>908</v>
      </c>
      <c r="C18" s="1043"/>
      <c r="D18" s="1018"/>
      <c r="E18" s="1041" t="s">
        <v>1026</v>
      </c>
      <c r="F18" s="1044" t="s">
        <v>798</v>
      </c>
      <c r="G18" s="1043"/>
      <c r="H18" s="1098" t="str">
        <f>IF(C62&lt;&gt;0,IF(R60/ABS(C62)&gt;0.1,"Fondo risorse decentrate - Altre decurtazioni - F01P",""),"")</f>
        <v/>
      </c>
      <c r="O18" s="1099">
        <v>52</v>
      </c>
      <c r="P18" s="1010">
        <v>7</v>
      </c>
      <c r="Q18" s="1010" t="str">
        <f t="shared" si="1"/>
        <v>F00J</v>
      </c>
      <c r="R18" s="1095">
        <f t="shared" si="2"/>
        <v>0</v>
      </c>
      <c r="S18" s="1010" t="str">
        <f t="shared" si="0"/>
        <v>SQ9</v>
      </c>
      <c r="T18" s="1010">
        <v>52</v>
      </c>
      <c r="U18" s="1010">
        <v>61</v>
      </c>
      <c r="V18" s="1096" t="str">
        <f t="shared" si="3"/>
        <v>U00K</v>
      </c>
      <c r="W18" s="1095">
        <f t="shared" si="4"/>
        <v>0</v>
      </c>
    </row>
    <row r="19" spans="1:23" ht="17.100000000000001" customHeight="1" x14ac:dyDescent="0.2">
      <c r="A19" s="1041" t="s">
        <v>796</v>
      </c>
      <c r="B19" s="1044" t="s">
        <v>797</v>
      </c>
      <c r="C19" s="1043"/>
      <c r="D19" s="1018"/>
      <c r="E19" s="1041" t="s">
        <v>1027</v>
      </c>
      <c r="F19" s="1044" t="s">
        <v>799</v>
      </c>
      <c r="G19" s="1043"/>
      <c r="H19" s="1098" t="str">
        <f>IF(C76&lt;&gt;0,IF(R70/ABS(C76)&gt;0.1,"Incarichi di Elevata Qualificazione - Altre risorse fisse - F00O",""),"")</f>
        <v/>
      </c>
      <c r="O19" s="1099">
        <v>52</v>
      </c>
      <c r="P19" s="1010">
        <v>7</v>
      </c>
      <c r="Q19" s="1010" t="str">
        <f t="shared" si="1"/>
        <v>F00K</v>
      </c>
      <c r="R19" s="1095">
        <f t="shared" si="2"/>
        <v>0</v>
      </c>
      <c r="S19" s="1010" t="str">
        <f t="shared" si="0"/>
        <v>SQ9</v>
      </c>
      <c r="T19" s="1010">
        <v>52</v>
      </c>
      <c r="U19" s="1010">
        <v>61</v>
      </c>
      <c r="V19" s="1096" t="str">
        <f t="shared" si="3"/>
        <v>U00L</v>
      </c>
      <c r="W19" s="1095">
        <f t="shared" si="4"/>
        <v>0</v>
      </c>
    </row>
    <row r="20" spans="1:23" ht="17.100000000000001" customHeight="1" x14ac:dyDescent="0.2">
      <c r="A20" s="1041" t="s">
        <v>1253</v>
      </c>
      <c r="B20" s="1044" t="s">
        <v>1178</v>
      </c>
      <c r="C20" s="1043"/>
      <c r="D20" s="1018"/>
      <c r="E20" s="1041" t="s">
        <v>1254</v>
      </c>
      <c r="F20" s="1077" t="s">
        <v>754</v>
      </c>
      <c r="G20" s="1043"/>
      <c r="H20" s="1098" t="str">
        <f>IF(C76&lt;&gt;0,IF(R74/ABS(C76)&gt;0.1,"Incarichi di Elevata Qualificazione - Altre decurtazioni - F01P",""),"")</f>
        <v/>
      </c>
      <c r="O20" s="1099">
        <v>52</v>
      </c>
      <c r="P20" s="1010">
        <v>7</v>
      </c>
      <c r="Q20" s="1010" t="str">
        <f t="shared" si="1"/>
        <v>F23Y</v>
      </c>
      <c r="R20" s="1095">
        <f t="shared" si="2"/>
        <v>0</v>
      </c>
      <c r="S20" s="1010" t="str">
        <f t="shared" si="0"/>
        <v>SQ9</v>
      </c>
      <c r="T20" s="1010">
        <v>52</v>
      </c>
      <c r="U20" s="1010">
        <v>61</v>
      </c>
      <c r="V20" s="1096" t="str">
        <f t="shared" si="3"/>
        <v>U22I</v>
      </c>
      <c r="W20" s="1095">
        <f t="shared" si="4"/>
        <v>0</v>
      </c>
    </row>
    <row r="21" spans="1:23" ht="17.100000000000001" customHeight="1" x14ac:dyDescent="0.2">
      <c r="A21" s="1439" t="s">
        <v>1255</v>
      </c>
      <c r="B21" s="1199" t="s">
        <v>1256</v>
      </c>
      <c r="C21" s="1043"/>
      <c r="D21" s="1018"/>
      <c r="E21" s="1041" t="s">
        <v>1076</v>
      </c>
      <c r="F21" s="1044" t="s">
        <v>1028</v>
      </c>
      <c r="G21" s="1043"/>
      <c r="H21" s="1098" t="str">
        <f>IF(C88&lt;&gt;0,IF(R82/ABS(C88)&gt;0.1,"Straordinario - Altre risorse - F00O",""),"")</f>
        <v/>
      </c>
      <c r="O21" s="1099">
        <v>52</v>
      </c>
      <c r="P21" s="1010">
        <v>7</v>
      </c>
      <c r="Q21" s="1010" t="str">
        <f t="shared" si="1"/>
        <v>F25W</v>
      </c>
      <c r="R21" s="1095">
        <f t="shared" si="2"/>
        <v>0</v>
      </c>
      <c r="S21" s="1010" t="str">
        <f t="shared" si="0"/>
        <v>SQ9</v>
      </c>
      <c r="T21" s="1010">
        <v>52</v>
      </c>
      <c r="U21" s="1010">
        <v>61</v>
      </c>
      <c r="V21" s="1096" t="str">
        <f t="shared" si="3"/>
        <v>U07E</v>
      </c>
      <c r="W21" s="1095">
        <f t="shared" si="4"/>
        <v>0</v>
      </c>
    </row>
    <row r="22" spans="1:23" ht="17.100000000000001" customHeight="1" x14ac:dyDescent="0.2">
      <c r="A22" s="1041" t="s">
        <v>891</v>
      </c>
      <c r="B22" s="1044" t="s">
        <v>892</v>
      </c>
      <c r="C22" s="1043"/>
      <c r="D22" s="1018"/>
      <c r="E22" s="1041" t="s">
        <v>1029</v>
      </c>
      <c r="F22" s="1044" t="s">
        <v>895</v>
      </c>
      <c r="G22" s="1043"/>
      <c r="H22" s="1098" t="str">
        <f>IF(C88&lt;&gt;0,IF(R86/ABS(C88)&gt;0.1,"Straordinario - Altre decurtazioni - F01P",""),"")</f>
        <v/>
      </c>
      <c r="O22" s="1099">
        <v>52</v>
      </c>
      <c r="P22" s="1010">
        <v>7</v>
      </c>
      <c r="Q22" s="1010" t="str">
        <f t="shared" si="1"/>
        <v>F10K</v>
      </c>
      <c r="R22" s="1095">
        <f t="shared" si="2"/>
        <v>0</v>
      </c>
      <c r="S22" s="1010" t="str">
        <f t="shared" si="0"/>
        <v>SQ9</v>
      </c>
      <c r="T22" s="1010">
        <v>52</v>
      </c>
      <c r="U22" s="1010">
        <v>61</v>
      </c>
      <c r="V22" s="1096" t="str">
        <f t="shared" si="3"/>
        <v>U04C</v>
      </c>
      <c r="W22" s="1095">
        <f t="shared" si="4"/>
        <v>0</v>
      </c>
    </row>
    <row r="23" spans="1:23" ht="17.100000000000001" customHeight="1" x14ac:dyDescent="0.2">
      <c r="A23" s="1041" t="s">
        <v>1257</v>
      </c>
      <c r="B23" s="1044" t="s">
        <v>1077</v>
      </c>
      <c r="C23" s="1047"/>
      <c r="D23" s="1018"/>
      <c r="E23" s="1100" t="s">
        <v>1030</v>
      </c>
      <c r="F23" s="1044" t="s">
        <v>800</v>
      </c>
      <c r="G23" s="1043"/>
      <c r="H23" s="1098" t="str">
        <f>IF(G34&lt;&gt;0,IF(W32/ABS(G34)&gt;0.1,"Fondo risorse decentrate - Altre destinazioni - U998",""),"")</f>
        <v/>
      </c>
      <c r="I23" s="1101"/>
      <c r="O23" s="1099">
        <v>52</v>
      </c>
      <c r="P23" s="1010">
        <v>7</v>
      </c>
      <c r="Q23" s="1010" t="str">
        <f t="shared" si="1"/>
        <v>F16L</v>
      </c>
      <c r="R23" s="1095">
        <f t="shared" si="2"/>
        <v>0</v>
      </c>
      <c r="S23" s="1010" t="str">
        <f t="shared" si="0"/>
        <v>SQ9</v>
      </c>
      <c r="T23" s="1010">
        <v>52</v>
      </c>
      <c r="U23" s="1010">
        <v>61</v>
      </c>
      <c r="V23" s="1096" t="str">
        <f t="shared" si="3"/>
        <v>U00P</v>
      </c>
      <c r="W23" s="1095">
        <f t="shared" si="4"/>
        <v>0</v>
      </c>
    </row>
    <row r="24" spans="1:23" ht="17.100000000000001" customHeight="1" x14ac:dyDescent="0.2">
      <c r="A24" s="1041" t="s">
        <v>1258</v>
      </c>
      <c r="B24" s="1044" t="s">
        <v>940</v>
      </c>
      <c r="C24" s="1047"/>
      <c r="D24" s="1018"/>
      <c r="E24" s="1041" t="s">
        <v>1031</v>
      </c>
      <c r="F24" s="1044" t="s">
        <v>801</v>
      </c>
      <c r="G24" s="1043"/>
      <c r="H24" s="1098" t="str">
        <f>IF(G70&lt;&gt;0,IF(W68/ABS(G70)&gt;0.1,"Incarichi di Elevata Qualificazione - Altre destinazioni - U998",""),"")</f>
        <v/>
      </c>
      <c r="I24" s="1101"/>
      <c r="O24" s="1099">
        <v>52</v>
      </c>
      <c r="P24" s="1010">
        <v>7</v>
      </c>
      <c r="Q24" s="1010" t="str">
        <f t="shared" si="1"/>
        <v>F15K</v>
      </c>
      <c r="R24" s="1095">
        <f t="shared" si="2"/>
        <v>0</v>
      </c>
      <c r="S24" s="1010" t="str">
        <f t="shared" si="0"/>
        <v>SQ9</v>
      </c>
      <c r="T24" s="1010">
        <v>52</v>
      </c>
      <c r="U24" s="1010">
        <v>61</v>
      </c>
      <c r="V24" s="1096" t="str">
        <f t="shared" si="3"/>
        <v>U00Q</v>
      </c>
      <c r="W24" s="1095">
        <f t="shared" si="4"/>
        <v>0</v>
      </c>
    </row>
    <row r="25" spans="1:23" ht="17.100000000000001" customHeight="1" thickBot="1" x14ac:dyDescent="0.25">
      <c r="A25" s="1041" t="s">
        <v>1013</v>
      </c>
      <c r="B25" s="1044" t="s">
        <v>1014</v>
      </c>
      <c r="C25" s="1047"/>
      <c r="D25" s="1018"/>
      <c r="E25" s="1041" t="s">
        <v>1032</v>
      </c>
      <c r="F25" s="1044" t="s">
        <v>802</v>
      </c>
      <c r="G25" s="1043"/>
      <c r="H25" s="1098" t="str">
        <f>IF(G84&lt;&gt;0,IF(W82/ABS(G84)&gt;0.1,"Straordinario - Altre destinazioni - U998",""),"")</f>
        <v/>
      </c>
      <c r="I25" s="1101"/>
      <c r="O25" s="1321">
        <v>52</v>
      </c>
      <c r="P25" s="1321">
        <v>7</v>
      </c>
      <c r="Q25" s="1321" t="str">
        <f>B25</f>
        <v>F00O</v>
      </c>
      <c r="R25" s="1322">
        <f>ROUND(C25,0)</f>
        <v>0</v>
      </c>
      <c r="S25" s="1321" t="str">
        <f t="shared" si="0"/>
        <v>SQ9</v>
      </c>
      <c r="T25" s="1010">
        <v>52</v>
      </c>
      <c r="U25" s="1010">
        <v>61</v>
      </c>
      <c r="V25" s="1096" t="str">
        <f t="shared" si="3"/>
        <v>U00R</v>
      </c>
      <c r="W25" s="1095">
        <f t="shared" si="4"/>
        <v>0</v>
      </c>
    </row>
    <row r="26" spans="1:23" ht="17.100000000000001" customHeight="1" thickBot="1" x14ac:dyDescent="0.25">
      <c r="A26" s="1048" t="s">
        <v>413</v>
      </c>
      <c r="B26" s="1057"/>
      <c r="C26" s="1050">
        <f>SUM(C9:C25)</f>
        <v>0</v>
      </c>
      <c r="D26" s="1018"/>
      <c r="E26" s="1041" t="s">
        <v>1033</v>
      </c>
      <c r="F26" s="1044" t="s">
        <v>803</v>
      </c>
      <c r="G26" s="1043"/>
      <c r="H26" s="1020" t="s">
        <v>1126</v>
      </c>
      <c r="I26" s="1101"/>
      <c r="O26" s="1010"/>
      <c r="P26" s="1010"/>
      <c r="Q26" s="1010"/>
      <c r="R26" s="1095"/>
      <c r="S26" s="1104"/>
      <c r="T26" s="1010">
        <v>52</v>
      </c>
      <c r="U26" s="1010">
        <v>61</v>
      </c>
      <c r="V26" s="1096" t="str">
        <f t="shared" si="3"/>
        <v>U00S</v>
      </c>
      <c r="W26" s="1095">
        <f t="shared" si="4"/>
        <v>0</v>
      </c>
    </row>
    <row r="27" spans="1:23" ht="17.100000000000001" customHeight="1" x14ac:dyDescent="0.25">
      <c r="A27" s="1102" t="s">
        <v>414</v>
      </c>
      <c r="B27" s="1426"/>
      <c r="C27" s="1103"/>
      <c r="D27" s="1018"/>
      <c r="E27" s="1009" t="s">
        <v>1034</v>
      </c>
      <c r="F27" s="1105" t="s">
        <v>806</v>
      </c>
      <c r="G27" s="1043"/>
      <c r="H27" s="1784" t="str">
        <f>IF(LEN(H30&amp;H31&amp;H32)&gt;0,"Attenzione, nelle seguenti sezioni le destinazioni risultano superiori alle relative risorse e generano pertanto squadratura 8:","OK")</f>
        <v>OK</v>
      </c>
      <c r="I27" s="1101"/>
      <c r="T27" s="1010">
        <v>52</v>
      </c>
      <c r="U27" s="1010">
        <v>61</v>
      </c>
      <c r="V27" s="1096" t="str">
        <f t="shared" si="3"/>
        <v>U01B</v>
      </c>
      <c r="W27" s="1095">
        <f t="shared" si="4"/>
        <v>0</v>
      </c>
    </row>
    <row r="28" spans="1:23" ht="17.100000000000001" customHeight="1" x14ac:dyDescent="0.2">
      <c r="A28" s="1041" t="s">
        <v>772</v>
      </c>
      <c r="B28" s="1097" t="s">
        <v>455</v>
      </c>
      <c r="C28" s="1043"/>
      <c r="D28" s="1018"/>
      <c r="E28" s="1041" t="s">
        <v>1035</v>
      </c>
      <c r="F28" s="1044" t="s">
        <v>809</v>
      </c>
      <c r="G28" s="1043"/>
      <c r="H28" s="1785"/>
      <c r="I28" s="1101"/>
      <c r="O28" s="1010">
        <v>52</v>
      </c>
      <c r="P28" s="1010">
        <v>9</v>
      </c>
      <c r="Q28" s="1010" t="str">
        <f t="shared" ref="Q28:Q50" si="5">B28</f>
        <v>F50H</v>
      </c>
      <c r="R28" s="1095">
        <f t="shared" ref="R28:R50" si="6">ROUND(C28,0)</f>
        <v>0</v>
      </c>
      <c r="S28" s="1010" t="str">
        <f t="shared" ref="S28:S50" si="7">VLOOKUP(O28,Q:R,2,FALSE)</f>
        <v>SQ9</v>
      </c>
      <c r="T28" s="1010">
        <v>52</v>
      </c>
      <c r="U28" s="1010">
        <v>61</v>
      </c>
      <c r="V28" s="1096" t="str">
        <f t="shared" si="3"/>
        <v>U00M</v>
      </c>
      <c r="W28" s="1095">
        <f t="shared" si="4"/>
        <v>0</v>
      </c>
    </row>
    <row r="29" spans="1:23" ht="17.100000000000001" customHeight="1" x14ac:dyDescent="0.2">
      <c r="A29" s="1041" t="s">
        <v>773</v>
      </c>
      <c r="B29" s="1077" t="s">
        <v>570</v>
      </c>
      <c r="C29" s="1043"/>
      <c r="D29" s="1018"/>
      <c r="E29" s="1041" t="s">
        <v>1036</v>
      </c>
      <c r="F29" s="1044" t="s">
        <v>810</v>
      </c>
      <c r="G29" s="1043"/>
      <c r="H29" s="1785"/>
      <c r="I29" s="1101"/>
      <c r="K29" s="1106"/>
      <c r="O29" s="1010">
        <v>52</v>
      </c>
      <c r="P29" s="1010">
        <v>9</v>
      </c>
      <c r="Q29" s="1010" t="str">
        <f t="shared" si="5"/>
        <v>F96H</v>
      </c>
      <c r="R29" s="1095">
        <f t="shared" si="6"/>
        <v>0</v>
      </c>
      <c r="S29" s="1010" t="str">
        <f t="shared" si="7"/>
        <v>SQ9</v>
      </c>
      <c r="T29" s="1010">
        <v>52</v>
      </c>
      <c r="U29" s="1010">
        <v>61</v>
      </c>
      <c r="V29" s="1096" t="str">
        <f t="shared" si="3"/>
        <v>U00V</v>
      </c>
      <c r="W29" s="1095">
        <f t="shared" si="4"/>
        <v>0</v>
      </c>
    </row>
    <row r="30" spans="1:23" ht="17.100000000000001" customHeight="1" x14ac:dyDescent="0.2">
      <c r="A30" s="1041" t="s">
        <v>1074</v>
      </c>
      <c r="B30" s="1044" t="s">
        <v>893</v>
      </c>
      <c r="C30" s="1043"/>
      <c r="D30" s="1018"/>
      <c r="E30" s="1041" t="s">
        <v>1037</v>
      </c>
      <c r="F30" s="1044" t="s">
        <v>812</v>
      </c>
      <c r="G30" s="1043"/>
      <c r="H30" s="1107" t="str">
        <f>IF(AND(SUMIF($O:$O,$Q1,$R:$R)&lt;&gt;0,SUM('SICI(3)'!$F$13,'SICI(3)'!$F$17)&gt;0),IF(SUMIFS($R:$R,$P:$P,"&lt;&gt;81",$O:$O,$Q1)-SUMIFS($R:$R,$P:$P,"81",$O:$O,$Q1)-SUMIF($T:$T,$Q1,$W:$W)&lt;0,A7,""),"")</f>
        <v/>
      </c>
      <c r="I30" s="1101"/>
      <c r="O30" s="1010">
        <v>52</v>
      </c>
      <c r="P30" s="1010">
        <v>9</v>
      </c>
      <c r="Q30" s="1010" t="str">
        <f t="shared" si="5"/>
        <v>F10M</v>
      </c>
      <c r="R30" s="1095">
        <f t="shared" si="6"/>
        <v>0</v>
      </c>
      <c r="S30" s="1010" t="str">
        <f t="shared" si="7"/>
        <v>SQ9</v>
      </c>
      <c r="T30" s="1010">
        <v>52</v>
      </c>
      <c r="U30" s="1010">
        <v>61</v>
      </c>
      <c r="V30" s="1096" t="str">
        <f t="shared" si="3"/>
        <v>U00Y</v>
      </c>
      <c r="W30" s="1095">
        <f t="shared" si="4"/>
        <v>0</v>
      </c>
    </row>
    <row r="31" spans="1:23" ht="17.100000000000001" customHeight="1" x14ac:dyDescent="0.2">
      <c r="A31" s="1041" t="s">
        <v>1075</v>
      </c>
      <c r="B31" s="1044" t="s">
        <v>894</v>
      </c>
      <c r="C31" s="1043"/>
      <c r="D31" s="1018"/>
      <c r="E31" s="1444" t="s">
        <v>1259</v>
      </c>
      <c r="F31" s="1445" t="s">
        <v>1260</v>
      </c>
      <c r="G31" s="1043"/>
      <c r="H31" s="1107" t="str">
        <f>IF(SUMIFS($R:$R,$P:$P,"&lt;&gt;81",$O:$O,$Q2)-SUMIFS($R:$R,$P:$P,"81",$O:$O,$Q2)-SUMIF($T:$T,$Q2,$W:$W)&lt;0,$A$63,"")</f>
        <v/>
      </c>
      <c r="I31" s="1101"/>
      <c r="O31" s="1010">
        <v>52</v>
      </c>
      <c r="P31" s="1010">
        <v>9</v>
      </c>
      <c r="Q31" s="1010" t="str">
        <f t="shared" si="5"/>
        <v>F10N</v>
      </c>
      <c r="R31" s="1095">
        <f t="shared" si="6"/>
        <v>0</v>
      </c>
      <c r="S31" s="1010" t="str">
        <f t="shared" si="7"/>
        <v>SQ9</v>
      </c>
      <c r="T31" s="1010">
        <v>52</v>
      </c>
      <c r="U31" s="1010">
        <v>61</v>
      </c>
      <c r="V31" s="1096" t="str">
        <f t="shared" si="3"/>
        <v>U02S</v>
      </c>
      <c r="W31" s="1095">
        <f t="shared" si="4"/>
        <v>0</v>
      </c>
    </row>
    <row r="32" spans="1:23" ht="17.100000000000001" customHeight="1" thickBot="1" x14ac:dyDescent="0.25">
      <c r="A32" s="1041" t="s">
        <v>1017</v>
      </c>
      <c r="B32" s="1044" t="s">
        <v>896</v>
      </c>
      <c r="C32" s="1043"/>
      <c r="D32" s="1018"/>
      <c r="E32" s="1041" t="s">
        <v>815</v>
      </c>
      <c r="F32" s="1044" t="s">
        <v>280</v>
      </c>
      <c r="G32" s="1043"/>
      <c r="H32" s="1110" t="str">
        <f>IF(SUMIFS($R:$R,$P:$P,"&lt;&gt;81",$O:$O,$Q3)-SUMIFS($R:$R,$P:$P,"81",$O:$O,$Q3)-SUMIF($T:$T,$Q3,$W:$W)&lt;0,$A$77,"")</f>
        <v/>
      </c>
      <c r="I32" s="1101"/>
      <c r="O32" s="1010">
        <v>52</v>
      </c>
      <c r="P32" s="1010">
        <v>9</v>
      </c>
      <c r="Q32" s="1010" t="str">
        <f t="shared" si="5"/>
        <v>F10L</v>
      </c>
      <c r="R32" s="1095">
        <f t="shared" si="6"/>
        <v>0</v>
      </c>
      <c r="S32" s="1010" t="str">
        <f t="shared" si="7"/>
        <v>SQ9</v>
      </c>
      <c r="T32" s="1321">
        <v>52</v>
      </c>
      <c r="U32" s="1321">
        <v>61</v>
      </c>
      <c r="V32" s="1323" t="str">
        <f>F32</f>
        <v>U998</v>
      </c>
      <c r="W32" s="1322">
        <f>ROUND(G32,0)</f>
        <v>0</v>
      </c>
    </row>
    <row r="33" spans="1:23" ht="17.100000000000001" customHeight="1" thickBot="1" x14ac:dyDescent="0.25">
      <c r="A33" s="1041" t="s">
        <v>804</v>
      </c>
      <c r="B33" s="1044" t="s">
        <v>805</v>
      </c>
      <c r="C33" s="1043"/>
      <c r="D33" s="1018"/>
      <c r="E33" s="1056" t="s">
        <v>938</v>
      </c>
      <c r="F33" s="1057"/>
      <c r="G33" s="1050">
        <f>SUM(G9:G32)</f>
        <v>0</v>
      </c>
      <c r="H33" s="945"/>
      <c r="O33" s="1010">
        <v>52</v>
      </c>
      <c r="P33" s="1010">
        <v>9</v>
      </c>
      <c r="Q33" s="1010" t="str">
        <f t="shared" si="5"/>
        <v>F00S</v>
      </c>
      <c r="R33" s="1095">
        <f t="shared" si="6"/>
        <v>0</v>
      </c>
      <c r="S33" s="1010" t="str">
        <f t="shared" si="7"/>
        <v>SQ9</v>
      </c>
      <c r="T33" s="1010"/>
      <c r="U33" s="1010"/>
      <c r="V33" s="1096"/>
      <c r="W33" s="1095"/>
    </row>
    <row r="34" spans="1:23" ht="17.100000000000001" customHeight="1" thickBot="1" x14ac:dyDescent="0.3">
      <c r="A34" s="1041" t="s">
        <v>807</v>
      </c>
      <c r="B34" s="1044" t="s">
        <v>808</v>
      </c>
      <c r="C34" s="1043"/>
      <c r="D34" s="1018"/>
      <c r="E34" s="1051" t="s">
        <v>818</v>
      </c>
      <c r="F34" s="1108"/>
      <c r="G34" s="1109">
        <f>G33</f>
        <v>0</v>
      </c>
      <c r="H34" s="945"/>
      <c r="O34" s="1010">
        <v>52</v>
      </c>
      <c r="P34" s="1010">
        <v>9</v>
      </c>
      <c r="Q34" s="1010" t="str">
        <f t="shared" si="5"/>
        <v>F00V</v>
      </c>
      <c r="R34" s="1095">
        <f t="shared" si="6"/>
        <v>0</v>
      </c>
      <c r="S34" s="1010" t="str">
        <f t="shared" si="7"/>
        <v>SQ9</v>
      </c>
      <c r="T34" s="1010"/>
      <c r="U34" s="1010"/>
      <c r="V34" s="1096"/>
      <c r="W34" s="1095"/>
    </row>
    <row r="35" spans="1:23" ht="17.100000000000001" customHeight="1" x14ac:dyDescent="0.25">
      <c r="A35" s="1438" t="s">
        <v>1261</v>
      </c>
      <c r="B35" s="1440" t="s">
        <v>1262</v>
      </c>
      <c r="C35" s="1043"/>
      <c r="D35" s="1018"/>
      <c r="E35" s="1111"/>
      <c r="F35" s="1112"/>
      <c r="G35" s="1113"/>
      <c r="H35" s="945"/>
      <c r="O35" s="1010">
        <v>52</v>
      </c>
      <c r="P35" s="1010">
        <v>9</v>
      </c>
      <c r="Q35" s="1010" t="str">
        <f t="shared" si="5"/>
        <v>F25X</v>
      </c>
      <c r="R35" s="1095">
        <f t="shared" si="6"/>
        <v>0</v>
      </c>
      <c r="S35" s="1010" t="str">
        <f t="shared" si="7"/>
        <v>SQ9</v>
      </c>
      <c r="T35" s="1010"/>
      <c r="U35" s="1010"/>
      <c r="V35" s="1010"/>
      <c r="W35" s="1095"/>
    </row>
    <row r="36" spans="1:23" ht="17.100000000000001" customHeight="1" x14ac:dyDescent="0.25">
      <c r="A36" s="1438" t="s">
        <v>1360</v>
      </c>
      <c r="B36" s="1445" t="s">
        <v>1263</v>
      </c>
      <c r="C36" s="1043"/>
      <c r="D36" s="1018"/>
      <c r="E36" s="1111"/>
      <c r="F36" s="1112"/>
      <c r="G36" s="1113"/>
      <c r="O36" s="1010">
        <v>52</v>
      </c>
      <c r="P36" s="1010">
        <v>9</v>
      </c>
      <c r="Q36" s="1010" t="str">
        <f t="shared" si="5"/>
        <v>F24O</v>
      </c>
      <c r="R36" s="1095">
        <f t="shared" si="6"/>
        <v>0</v>
      </c>
      <c r="S36" s="1010" t="str">
        <f t="shared" si="7"/>
        <v>SQ9</v>
      </c>
    </row>
    <row r="37" spans="1:23" ht="17.100000000000001" customHeight="1" x14ac:dyDescent="0.25">
      <c r="A37" s="1439" t="s">
        <v>1361</v>
      </c>
      <c r="B37" s="1445" t="s">
        <v>1264</v>
      </c>
      <c r="C37" s="1043"/>
      <c r="D37" s="1018"/>
      <c r="E37" s="1111"/>
      <c r="F37" s="1112"/>
      <c r="G37" s="1113"/>
      <c r="O37" s="1010">
        <v>52</v>
      </c>
      <c r="P37" s="1010">
        <v>9</v>
      </c>
      <c r="Q37" s="1010" t="str">
        <f t="shared" si="5"/>
        <v>F24N</v>
      </c>
      <c r="R37" s="1095">
        <f t="shared" si="6"/>
        <v>0</v>
      </c>
      <c r="S37" s="1010" t="str">
        <f t="shared" si="7"/>
        <v>SQ9</v>
      </c>
    </row>
    <row r="38" spans="1:23" ht="17.100000000000001" customHeight="1" x14ac:dyDescent="0.25">
      <c r="A38" s="1439" t="s">
        <v>1362</v>
      </c>
      <c r="B38" s="1445" t="s">
        <v>1239</v>
      </c>
      <c r="C38" s="1043"/>
      <c r="D38" s="1018"/>
      <c r="E38" s="1111"/>
      <c r="F38" s="1112"/>
      <c r="G38" s="1113"/>
      <c r="O38" s="1010">
        <v>52</v>
      </c>
      <c r="P38" s="1010">
        <v>9</v>
      </c>
      <c r="Q38" s="1010" t="str">
        <f t="shared" si="5"/>
        <v>F24L</v>
      </c>
      <c r="R38" s="1095">
        <f t="shared" si="6"/>
        <v>0</v>
      </c>
      <c r="S38" s="1010" t="str">
        <f t="shared" si="7"/>
        <v>SQ9</v>
      </c>
    </row>
    <row r="39" spans="1:23" ht="17.100000000000001" customHeight="1" x14ac:dyDescent="0.25">
      <c r="A39" s="1439" t="s">
        <v>1363</v>
      </c>
      <c r="B39" s="1445" t="s">
        <v>1265</v>
      </c>
      <c r="C39" s="1043"/>
      <c r="D39" s="1018"/>
      <c r="E39" s="1111"/>
      <c r="F39" s="1112"/>
      <c r="G39" s="1113"/>
      <c r="O39" s="1010">
        <v>52</v>
      </c>
      <c r="P39" s="1010">
        <v>9</v>
      </c>
      <c r="Q39" s="1010" t="str">
        <f t="shared" si="5"/>
        <v>F24P</v>
      </c>
      <c r="R39" s="1095">
        <f t="shared" si="6"/>
        <v>0</v>
      </c>
      <c r="S39" s="1010" t="str">
        <f t="shared" si="7"/>
        <v>SQ9</v>
      </c>
    </row>
    <row r="40" spans="1:23" ht="17.100000000000001" customHeight="1" x14ac:dyDescent="0.25">
      <c r="A40" s="1041" t="s">
        <v>1266</v>
      </c>
      <c r="B40" s="1044" t="s">
        <v>811</v>
      </c>
      <c r="C40" s="1043"/>
      <c r="D40" s="1018"/>
      <c r="E40" s="1111"/>
      <c r="F40" s="1112"/>
      <c r="G40" s="1113"/>
      <c r="O40" s="1010">
        <v>52</v>
      </c>
      <c r="P40" s="1010">
        <v>9</v>
      </c>
      <c r="Q40" s="1010" t="str">
        <f t="shared" si="5"/>
        <v>F00T</v>
      </c>
      <c r="R40" s="1095">
        <f t="shared" si="6"/>
        <v>0</v>
      </c>
      <c r="S40" s="1010" t="str">
        <f t="shared" si="7"/>
        <v>SQ9</v>
      </c>
    </row>
    <row r="41" spans="1:23" ht="17.100000000000001" customHeight="1" x14ac:dyDescent="0.25">
      <c r="A41" s="1041" t="s">
        <v>813</v>
      </c>
      <c r="B41" s="1044" t="s">
        <v>814</v>
      </c>
      <c r="C41" s="1043"/>
      <c r="D41" s="1018"/>
      <c r="E41" s="1111"/>
      <c r="F41" s="1112"/>
      <c r="G41" s="1113"/>
      <c r="O41" s="1010">
        <v>52</v>
      </c>
      <c r="P41" s="1010">
        <v>9</v>
      </c>
      <c r="Q41" s="1010" t="str">
        <f t="shared" si="5"/>
        <v>F00U</v>
      </c>
      <c r="R41" s="1095">
        <f t="shared" si="6"/>
        <v>0</v>
      </c>
      <c r="S41" s="1010" t="str">
        <f t="shared" si="7"/>
        <v>SQ9</v>
      </c>
    </row>
    <row r="42" spans="1:23" ht="17.100000000000001" customHeight="1" x14ac:dyDescent="0.25">
      <c r="A42" s="1443" t="s">
        <v>1267</v>
      </c>
      <c r="B42" s="1440" t="s">
        <v>1268</v>
      </c>
      <c r="C42" s="1043"/>
      <c r="D42" s="1018"/>
      <c r="E42" s="1111"/>
      <c r="F42" s="1112"/>
      <c r="G42" s="1113"/>
      <c r="O42" s="1010">
        <v>52</v>
      </c>
      <c r="P42" s="1010">
        <v>9</v>
      </c>
      <c r="Q42" s="1010" t="str">
        <f t="shared" si="5"/>
        <v>F25Y</v>
      </c>
      <c r="R42" s="1095">
        <f t="shared" si="6"/>
        <v>0</v>
      </c>
      <c r="S42" s="1010" t="str">
        <f t="shared" si="7"/>
        <v>SQ9</v>
      </c>
    </row>
    <row r="43" spans="1:23" ht="17.100000000000001" customHeight="1" x14ac:dyDescent="0.25">
      <c r="A43" s="1041" t="s">
        <v>816</v>
      </c>
      <c r="B43" s="1044" t="s">
        <v>817</v>
      </c>
      <c r="C43" s="1043"/>
      <c r="D43" s="1018"/>
      <c r="E43" s="1111"/>
      <c r="F43" s="1112"/>
      <c r="G43" s="1113"/>
      <c r="O43" s="1010">
        <v>52</v>
      </c>
      <c r="P43" s="1010">
        <v>9</v>
      </c>
      <c r="Q43" s="1010" t="str">
        <f t="shared" si="5"/>
        <v>F00X</v>
      </c>
      <c r="R43" s="1095">
        <f t="shared" si="6"/>
        <v>0</v>
      </c>
      <c r="S43" s="1010" t="str">
        <f t="shared" si="7"/>
        <v>SQ9</v>
      </c>
    </row>
    <row r="44" spans="1:23" ht="17.100000000000001" customHeight="1" x14ac:dyDescent="0.25">
      <c r="A44" s="1041" t="s">
        <v>819</v>
      </c>
      <c r="B44" s="1044" t="s">
        <v>820</v>
      </c>
      <c r="C44" s="1043"/>
      <c r="D44" s="1018"/>
      <c r="E44" s="1111"/>
      <c r="F44" s="1112"/>
      <c r="G44" s="1113"/>
      <c r="O44" s="1010">
        <v>52</v>
      </c>
      <c r="P44" s="1010">
        <v>9</v>
      </c>
      <c r="Q44" s="1010" t="str">
        <f t="shared" si="5"/>
        <v>F00Y</v>
      </c>
      <c r="R44" s="1095">
        <f t="shared" si="6"/>
        <v>0</v>
      </c>
      <c r="S44" s="1010" t="str">
        <f t="shared" si="7"/>
        <v>SQ9</v>
      </c>
    </row>
    <row r="45" spans="1:23" ht="17.100000000000001" customHeight="1" x14ac:dyDescent="0.25">
      <c r="A45" s="1443" t="s">
        <v>1269</v>
      </c>
      <c r="B45" s="1440" t="s">
        <v>1270</v>
      </c>
      <c r="C45" s="1043"/>
      <c r="D45" s="1018"/>
      <c r="E45" s="1111"/>
      <c r="F45" s="1112"/>
      <c r="G45" s="1113"/>
      <c r="O45" s="1010">
        <v>52</v>
      </c>
      <c r="P45" s="1010">
        <v>9</v>
      </c>
      <c r="Q45" s="1010" t="str">
        <f t="shared" si="5"/>
        <v>F25Z</v>
      </c>
      <c r="R45" s="1095">
        <f t="shared" si="6"/>
        <v>0</v>
      </c>
      <c r="S45" s="1010" t="str">
        <f t="shared" si="7"/>
        <v>SQ9</v>
      </c>
    </row>
    <row r="46" spans="1:23" ht="17.100000000000001" customHeight="1" x14ac:dyDescent="0.25">
      <c r="A46" s="1443" t="s">
        <v>1271</v>
      </c>
      <c r="B46" s="1446" t="s">
        <v>1272</v>
      </c>
      <c r="C46" s="1395"/>
      <c r="D46" s="1018"/>
      <c r="E46" s="1111"/>
      <c r="F46" s="1112"/>
      <c r="G46" s="1113"/>
      <c r="O46" s="1010">
        <v>52</v>
      </c>
      <c r="P46" s="1010">
        <v>9</v>
      </c>
      <c r="Q46" s="1010" t="str">
        <f t="shared" si="5"/>
        <v>F24T</v>
      </c>
      <c r="R46" s="1095">
        <f t="shared" si="6"/>
        <v>0</v>
      </c>
      <c r="S46" s="1010" t="str">
        <f t="shared" si="7"/>
        <v>SQ9</v>
      </c>
    </row>
    <row r="47" spans="1:23" ht="17.100000000000001" customHeight="1" x14ac:dyDescent="0.25">
      <c r="A47" s="1443" t="s">
        <v>1364</v>
      </c>
      <c r="B47" s="1440" t="s">
        <v>1273</v>
      </c>
      <c r="C47" s="1043"/>
      <c r="D47" s="1018"/>
      <c r="E47" s="1111"/>
      <c r="F47" s="1112"/>
      <c r="G47" s="1113"/>
      <c r="O47" s="1010">
        <v>52</v>
      </c>
      <c r="P47" s="1010">
        <v>9</v>
      </c>
      <c r="Q47" s="1010" t="str">
        <f t="shared" si="5"/>
        <v>F26B</v>
      </c>
      <c r="R47" s="1095">
        <f t="shared" si="6"/>
        <v>0</v>
      </c>
      <c r="S47" s="1010" t="str">
        <f t="shared" si="7"/>
        <v>SQ9</v>
      </c>
    </row>
    <row r="48" spans="1:23" ht="17.100000000000001" customHeight="1" x14ac:dyDescent="0.25">
      <c r="A48" s="1041" t="s">
        <v>823</v>
      </c>
      <c r="B48" s="1044" t="s">
        <v>824</v>
      </c>
      <c r="C48" s="1043"/>
      <c r="D48" s="1018"/>
      <c r="E48" s="1111"/>
      <c r="F48" s="1112"/>
      <c r="G48" s="1113"/>
      <c r="O48" s="1010">
        <v>52</v>
      </c>
      <c r="P48" s="1010">
        <v>9</v>
      </c>
      <c r="Q48" s="1010" t="str">
        <f t="shared" si="5"/>
        <v>F01M</v>
      </c>
      <c r="R48" s="1095">
        <f t="shared" si="6"/>
        <v>0</v>
      </c>
      <c r="S48" s="1010" t="str">
        <f t="shared" si="7"/>
        <v>SQ9</v>
      </c>
    </row>
    <row r="49" spans="1:23" ht="17.100000000000001" customHeight="1" x14ac:dyDescent="0.25">
      <c r="A49" s="1443" t="s">
        <v>1365</v>
      </c>
      <c r="B49" s="1440" t="s">
        <v>279</v>
      </c>
      <c r="C49" s="1043"/>
      <c r="D49" s="1018"/>
      <c r="E49" s="1111"/>
      <c r="F49" s="1112"/>
      <c r="G49" s="1113"/>
      <c r="O49" s="1010">
        <v>52</v>
      </c>
      <c r="P49" s="1010">
        <v>9</v>
      </c>
      <c r="Q49" s="1010" t="str">
        <f t="shared" si="5"/>
        <v>F999</v>
      </c>
      <c r="R49" s="1095">
        <f t="shared" si="6"/>
        <v>0</v>
      </c>
      <c r="S49" s="1010" t="str">
        <f t="shared" si="7"/>
        <v>SQ9</v>
      </c>
    </row>
    <row r="50" spans="1:23" ht="17.100000000000001" customHeight="1" x14ac:dyDescent="0.25">
      <c r="A50" s="1041" t="s">
        <v>1013</v>
      </c>
      <c r="B50" s="1044" t="s">
        <v>1014</v>
      </c>
      <c r="C50" s="1043"/>
      <c r="D50" s="1018"/>
      <c r="E50" s="1111"/>
      <c r="F50" s="1112"/>
      <c r="G50" s="1113"/>
      <c r="O50" s="1321">
        <v>52</v>
      </c>
      <c r="P50" s="1321">
        <v>9</v>
      </c>
      <c r="Q50" s="1321" t="str">
        <f t="shared" si="5"/>
        <v>F00O</v>
      </c>
      <c r="R50" s="1322">
        <f t="shared" si="6"/>
        <v>0</v>
      </c>
      <c r="S50" s="1321" t="str">
        <f t="shared" si="7"/>
        <v>SQ9</v>
      </c>
    </row>
    <row r="51" spans="1:23" ht="17.100000000000001" customHeight="1" thickBot="1" x14ac:dyDescent="0.3">
      <c r="A51" s="1048" t="s">
        <v>415</v>
      </c>
      <c r="B51" s="1057"/>
      <c r="C51" s="1050">
        <f>SUM(C28:C50)</f>
        <v>0</v>
      </c>
      <c r="D51" s="1018"/>
      <c r="E51" s="1111"/>
      <c r="F51" s="1112"/>
      <c r="G51" s="1113"/>
    </row>
    <row r="52" spans="1:23" ht="17.100000000000001" customHeight="1" x14ac:dyDescent="0.25">
      <c r="A52" s="1102" t="s">
        <v>749</v>
      </c>
      <c r="B52" s="1426"/>
      <c r="C52" s="1103"/>
      <c r="D52" s="1018"/>
      <c r="E52" s="1111"/>
      <c r="F52" s="1112"/>
      <c r="G52" s="1113"/>
      <c r="O52" s="1010"/>
      <c r="P52" s="1010"/>
      <c r="Q52" s="1010"/>
      <c r="R52" s="1095"/>
      <c r="S52" s="1010"/>
    </row>
    <row r="53" spans="1:23" ht="17.100000000000001" customHeight="1" x14ac:dyDescent="0.25">
      <c r="A53" s="1041" t="s">
        <v>826</v>
      </c>
      <c r="B53" s="1044" t="s">
        <v>827</v>
      </c>
      <c r="C53" s="1043"/>
      <c r="D53" s="1018"/>
      <c r="E53" s="1111"/>
      <c r="F53" s="1112"/>
      <c r="G53" s="1113"/>
      <c r="O53" s="1010">
        <v>52</v>
      </c>
      <c r="P53" s="1010">
        <v>81</v>
      </c>
      <c r="Q53" s="1010" t="str">
        <f t="shared" ref="Q53:Q60" si="8">B53</f>
        <v>F01Q</v>
      </c>
      <c r="R53" s="1095">
        <f t="shared" ref="R53:R60" si="9">ROUND(C53,0)</f>
        <v>0</v>
      </c>
      <c r="S53" s="1010" t="str">
        <f t="shared" ref="S53:S60" si="10">VLOOKUP(O53,Q:R,2,FALSE)</f>
        <v>SQ9</v>
      </c>
    </row>
    <row r="54" spans="1:23" ht="17.100000000000001" customHeight="1" x14ac:dyDescent="0.25">
      <c r="A54" s="1041" t="s">
        <v>828</v>
      </c>
      <c r="B54" s="1044" t="s">
        <v>829</v>
      </c>
      <c r="C54" s="1043"/>
      <c r="D54" s="1018"/>
      <c r="E54" s="1111"/>
      <c r="F54" s="1112"/>
      <c r="G54" s="1113"/>
      <c r="H54" s="1021"/>
      <c r="O54" s="1010">
        <v>52</v>
      </c>
      <c r="P54" s="1010">
        <v>81</v>
      </c>
      <c r="Q54" s="1010" t="str">
        <f t="shared" si="8"/>
        <v>F01R</v>
      </c>
      <c r="R54" s="1095">
        <f t="shared" si="9"/>
        <v>0</v>
      </c>
      <c r="S54" s="1010" t="str">
        <f t="shared" si="10"/>
        <v>SQ9</v>
      </c>
    </row>
    <row r="55" spans="1:23" ht="17.100000000000001" customHeight="1" x14ac:dyDescent="0.25">
      <c r="A55" s="1443" t="s">
        <v>1274</v>
      </c>
      <c r="B55" s="1440" t="s">
        <v>1275</v>
      </c>
      <c r="C55" s="1043"/>
      <c r="D55" s="1018"/>
      <c r="E55" s="1111"/>
      <c r="F55" s="1112"/>
      <c r="G55" s="1113"/>
      <c r="H55" s="1021"/>
      <c r="O55" s="1010">
        <v>52</v>
      </c>
      <c r="P55" s="1010">
        <v>81</v>
      </c>
      <c r="Q55" s="1010" t="str">
        <f t="shared" si="8"/>
        <v>F26J</v>
      </c>
      <c r="R55" s="1095">
        <f t="shared" si="9"/>
        <v>0</v>
      </c>
      <c r="S55" s="1010" t="str">
        <f t="shared" si="10"/>
        <v>SQ9</v>
      </c>
      <c r="T55" s="1010"/>
      <c r="U55" s="1010"/>
      <c r="V55" s="1010"/>
      <c r="W55" s="1095"/>
    </row>
    <row r="56" spans="1:23" ht="17.100000000000001" customHeight="1" x14ac:dyDescent="0.25">
      <c r="A56" s="1041" t="s">
        <v>830</v>
      </c>
      <c r="B56" s="1077" t="s">
        <v>621</v>
      </c>
      <c r="C56" s="1043"/>
      <c r="D56" s="1018"/>
      <c r="E56" s="1111"/>
      <c r="F56" s="1112"/>
      <c r="G56" s="1113"/>
      <c r="H56" s="1021"/>
      <c r="O56" s="1010">
        <v>52</v>
      </c>
      <c r="P56" s="1010">
        <v>81</v>
      </c>
      <c r="Q56" s="1010" t="str">
        <f t="shared" si="8"/>
        <v>F27I</v>
      </c>
      <c r="R56" s="1095">
        <f t="shared" si="9"/>
        <v>0</v>
      </c>
      <c r="S56" s="1010" t="str">
        <f t="shared" si="10"/>
        <v>SQ9</v>
      </c>
      <c r="T56" s="1010"/>
      <c r="U56" s="1010"/>
      <c r="V56" s="1010"/>
      <c r="W56" s="1104"/>
    </row>
    <row r="57" spans="1:23" ht="17.100000000000001" customHeight="1" x14ac:dyDescent="0.25">
      <c r="A57" s="1041" t="s">
        <v>775</v>
      </c>
      <c r="B57" s="1077" t="s">
        <v>750</v>
      </c>
      <c r="C57" s="1043"/>
      <c r="D57" s="1018"/>
      <c r="E57" s="1111"/>
      <c r="F57" s="1112"/>
      <c r="G57" s="1113"/>
      <c r="H57" s="1021"/>
      <c r="O57" s="1010">
        <v>52</v>
      </c>
      <c r="P57" s="1010">
        <v>81</v>
      </c>
      <c r="Q57" s="1010" t="str">
        <f t="shared" si="8"/>
        <v>F00P</v>
      </c>
      <c r="R57" s="1095">
        <f t="shared" si="9"/>
        <v>0</v>
      </c>
      <c r="S57" s="1010" t="str">
        <f t="shared" si="10"/>
        <v>SQ9</v>
      </c>
      <c r="T57" s="1010"/>
      <c r="U57" s="1010"/>
      <c r="V57" s="1010"/>
      <c r="W57" s="1104"/>
    </row>
    <row r="58" spans="1:23" ht="17.100000000000001" customHeight="1" x14ac:dyDescent="0.25">
      <c r="A58" s="1041" t="s">
        <v>776</v>
      </c>
      <c r="B58" s="1044" t="s">
        <v>777</v>
      </c>
      <c r="C58" s="1043"/>
      <c r="D58" s="1018"/>
      <c r="E58" s="1111"/>
      <c r="F58" s="1112"/>
      <c r="G58" s="1113"/>
      <c r="H58" s="1021"/>
      <c r="O58" s="1010">
        <v>52</v>
      </c>
      <c r="P58" s="1010">
        <v>81</v>
      </c>
      <c r="Q58" s="1010" t="str">
        <f t="shared" si="8"/>
        <v>F01S</v>
      </c>
      <c r="R58" s="1095">
        <f t="shared" si="9"/>
        <v>0</v>
      </c>
      <c r="S58" s="1010" t="str">
        <f t="shared" si="10"/>
        <v>SQ9</v>
      </c>
      <c r="T58" s="1010"/>
      <c r="U58" s="1010"/>
      <c r="V58" s="1010"/>
      <c r="W58" s="1104"/>
    </row>
    <row r="59" spans="1:23" ht="17.100000000000001" customHeight="1" x14ac:dyDescent="0.25">
      <c r="A59" s="1041" t="s">
        <v>778</v>
      </c>
      <c r="B59" s="1044" t="s">
        <v>779</v>
      </c>
      <c r="C59" s="1043"/>
      <c r="D59" s="1018"/>
      <c r="E59" s="1111"/>
      <c r="F59" s="1112"/>
      <c r="G59" s="1113"/>
      <c r="H59" s="1021"/>
      <c r="O59" s="1010">
        <v>52</v>
      </c>
      <c r="P59" s="1010">
        <v>81</v>
      </c>
      <c r="Q59" s="1010" t="str">
        <f t="shared" si="8"/>
        <v>F01T</v>
      </c>
      <c r="R59" s="1095">
        <f t="shared" si="9"/>
        <v>0</v>
      </c>
      <c r="S59" s="1010" t="str">
        <f t="shared" si="10"/>
        <v>SQ9</v>
      </c>
      <c r="T59" s="1010"/>
      <c r="U59" s="1010"/>
      <c r="V59" s="1010"/>
      <c r="W59" s="1104"/>
    </row>
    <row r="60" spans="1:23" ht="17.100000000000001" customHeight="1" x14ac:dyDescent="0.25">
      <c r="A60" s="1041" t="s">
        <v>1019</v>
      </c>
      <c r="B60" s="1077" t="s">
        <v>751</v>
      </c>
      <c r="C60" s="1043"/>
      <c r="D60" s="1018"/>
      <c r="E60" s="1111"/>
      <c r="F60" s="1112"/>
      <c r="G60" s="1113"/>
      <c r="H60" s="1021"/>
      <c r="O60" s="1321">
        <v>52</v>
      </c>
      <c r="P60" s="1321">
        <v>81</v>
      </c>
      <c r="Q60" s="1321" t="str">
        <f t="shared" si="8"/>
        <v>F01P</v>
      </c>
      <c r="R60" s="1322">
        <f t="shared" si="9"/>
        <v>0</v>
      </c>
      <c r="S60" s="1321" t="str">
        <f t="shared" si="10"/>
        <v>SQ9</v>
      </c>
      <c r="T60" s="1010"/>
      <c r="U60" s="1010"/>
      <c r="V60" s="1010"/>
      <c r="W60" s="1104"/>
    </row>
    <row r="61" spans="1:23" ht="17.100000000000001" customHeight="1" thickBot="1" x14ac:dyDescent="0.3">
      <c r="A61" s="1048" t="s">
        <v>752</v>
      </c>
      <c r="B61" s="1057"/>
      <c r="C61" s="1050">
        <f>SUM(C53:C60)</f>
        <v>0</v>
      </c>
      <c r="D61" s="1018"/>
      <c r="E61" s="1111"/>
      <c r="F61" s="1112"/>
      <c r="G61" s="1113"/>
      <c r="H61" s="1021"/>
      <c r="O61" s="1010"/>
      <c r="P61" s="1010"/>
      <c r="Q61" s="1010"/>
      <c r="R61" s="1095"/>
      <c r="S61" s="1010"/>
      <c r="T61" s="1010"/>
      <c r="U61" s="1010"/>
      <c r="V61" s="1010"/>
      <c r="W61" s="1104"/>
    </row>
    <row r="62" spans="1:23" ht="17.100000000000001" customHeight="1" thickBot="1" x14ac:dyDescent="0.3">
      <c r="A62" s="1051" t="s">
        <v>818</v>
      </c>
      <c r="B62" s="1052"/>
      <c r="C62" s="1053">
        <f>C26+C51-C61</f>
        <v>0</v>
      </c>
      <c r="D62" s="1018"/>
      <c r="E62" s="1111"/>
      <c r="F62" s="1112"/>
      <c r="G62" s="1113"/>
      <c r="H62" s="1021"/>
      <c r="O62" s="1010"/>
      <c r="P62" s="1010"/>
      <c r="Q62" s="1010"/>
      <c r="R62" s="1095"/>
      <c r="S62" s="1104"/>
      <c r="T62" s="1010"/>
      <c r="U62" s="1010"/>
      <c r="V62" s="1010"/>
      <c r="W62" s="1104"/>
    </row>
    <row r="63" spans="1:23" ht="17.100000000000001" customHeight="1" x14ac:dyDescent="0.3">
      <c r="A63" s="1090" t="s">
        <v>1276</v>
      </c>
      <c r="B63" s="1030"/>
      <c r="C63" s="1031"/>
      <c r="D63" s="1018"/>
      <c r="E63" s="1090" t="s">
        <v>1276</v>
      </c>
      <c r="F63" s="1114"/>
      <c r="G63" s="1031"/>
      <c r="H63" s="1021"/>
      <c r="T63" s="1010"/>
      <c r="U63" s="1010"/>
      <c r="V63" s="1010"/>
      <c r="W63" s="1104"/>
    </row>
    <row r="64" spans="1:23" ht="17.100000000000001" customHeight="1" x14ac:dyDescent="0.25">
      <c r="A64" s="1037" t="s">
        <v>946</v>
      </c>
      <c r="B64" s="1038"/>
      <c r="C64" s="1039"/>
      <c r="D64" s="1018"/>
      <c r="E64" s="1037" t="s">
        <v>935</v>
      </c>
      <c r="F64" s="1115"/>
      <c r="G64" s="1116"/>
      <c r="T64" s="1010"/>
      <c r="U64" s="1010"/>
      <c r="V64" s="1010"/>
      <c r="W64" s="1104"/>
    </row>
    <row r="65" spans="1:23" ht="17.100000000000001" customHeight="1" x14ac:dyDescent="0.2">
      <c r="A65" s="1443" t="s">
        <v>1366</v>
      </c>
      <c r="B65" s="1440" t="s">
        <v>1277</v>
      </c>
      <c r="C65" s="1047"/>
      <c r="D65" s="1018"/>
      <c r="E65" s="1041" t="s">
        <v>1038</v>
      </c>
      <c r="F65" s="1044" t="s">
        <v>821</v>
      </c>
      <c r="G65" s="1043"/>
      <c r="O65" s="1010">
        <v>95</v>
      </c>
      <c r="P65" s="1010">
        <v>2</v>
      </c>
      <c r="Q65" s="1010" t="str">
        <f t="shared" ref="Q65:Q70" si="11">B65</f>
        <v>F27N</v>
      </c>
      <c r="R65" s="1095">
        <f t="shared" ref="R65:R70" si="12">ROUND(C65,0)</f>
        <v>0</v>
      </c>
      <c r="S65" s="1010" t="str">
        <f t="shared" ref="S65:S70" si="13">VLOOKUP(O65,Q:R,2,FALSE)</f>
        <v>NO</v>
      </c>
      <c r="T65" s="1010">
        <v>95</v>
      </c>
      <c r="U65" s="1010">
        <v>61</v>
      </c>
      <c r="V65" s="1096" t="str">
        <f>F65</f>
        <v>U00U</v>
      </c>
      <c r="W65" s="1095">
        <f>ROUND(G65,0)</f>
        <v>0</v>
      </c>
    </row>
    <row r="66" spans="1:23" ht="17.100000000000001" customHeight="1" x14ac:dyDescent="0.2">
      <c r="A66" s="1443" t="s">
        <v>1278</v>
      </c>
      <c r="B66" s="1440" t="s">
        <v>1279</v>
      </c>
      <c r="C66" s="1047"/>
      <c r="D66" s="1018"/>
      <c r="E66" s="1041" t="s">
        <v>1039</v>
      </c>
      <c r="F66" s="1044" t="s">
        <v>822</v>
      </c>
      <c r="G66" s="1043"/>
      <c r="O66" s="1010">
        <v>95</v>
      </c>
      <c r="P66" s="1010">
        <v>2</v>
      </c>
      <c r="Q66" s="1010" t="str">
        <f t="shared" si="11"/>
        <v>F26L</v>
      </c>
      <c r="R66" s="1095">
        <f t="shared" si="12"/>
        <v>0</v>
      </c>
      <c r="S66" s="1010" t="str">
        <f t="shared" si="13"/>
        <v>NO</v>
      </c>
      <c r="T66" s="1010">
        <v>95</v>
      </c>
      <c r="U66" s="1010">
        <v>61</v>
      </c>
      <c r="V66" s="1096" t="str">
        <f>F66</f>
        <v>U00W</v>
      </c>
      <c r="W66" s="1095">
        <f>ROUND(G66,0)</f>
        <v>0</v>
      </c>
    </row>
    <row r="67" spans="1:23" ht="17.100000000000001" customHeight="1" x14ac:dyDescent="0.2">
      <c r="A67" s="1443" t="s">
        <v>1280</v>
      </c>
      <c r="B67" s="1440" t="s">
        <v>1281</v>
      </c>
      <c r="C67" s="1047"/>
      <c r="D67" s="1018"/>
      <c r="E67" s="1041" t="s">
        <v>1040</v>
      </c>
      <c r="F67" s="1044" t="s">
        <v>825</v>
      </c>
      <c r="G67" s="1043"/>
      <c r="O67" s="1010">
        <v>95</v>
      </c>
      <c r="P67" s="1010">
        <v>2</v>
      </c>
      <c r="Q67" s="1010" t="str">
        <f t="shared" si="11"/>
        <v>F26M</v>
      </c>
      <c r="R67" s="1095">
        <f t="shared" si="12"/>
        <v>0</v>
      </c>
      <c r="S67" s="1010" t="str">
        <f t="shared" si="13"/>
        <v>NO</v>
      </c>
      <c r="T67" s="1010">
        <v>95</v>
      </c>
      <c r="U67" s="1010">
        <v>61</v>
      </c>
      <c r="V67" s="1096" t="str">
        <f>F67</f>
        <v>U00X</v>
      </c>
      <c r="W67" s="1095">
        <f>ROUND(G67,0)</f>
        <v>0</v>
      </c>
    </row>
    <row r="68" spans="1:23" ht="17.100000000000001" customHeight="1" x14ac:dyDescent="0.25">
      <c r="A68" s="1443" t="s">
        <v>1367</v>
      </c>
      <c r="B68" s="1440" t="s">
        <v>1282</v>
      </c>
      <c r="C68" s="1047"/>
      <c r="D68" s="1018"/>
      <c r="E68" s="1117" t="s">
        <v>815</v>
      </c>
      <c r="F68" s="1044" t="s">
        <v>280</v>
      </c>
      <c r="G68" s="1043"/>
      <c r="H68" s="1086"/>
      <c r="O68" s="1010">
        <v>95</v>
      </c>
      <c r="P68" s="1010">
        <v>2</v>
      </c>
      <c r="Q68" s="1010" t="str">
        <f t="shared" si="11"/>
        <v>F26N</v>
      </c>
      <c r="R68" s="1095">
        <f t="shared" si="12"/>
        <v>0</v>
      </c>
      <c r="S68" s="1010" t="str">
        <f t="shared" si="13"/>
        <v>NO</v>
      </c>
      <c r="T68" s="1321">
        <v>95</v>
      </c>
      <c r="U68" s="1321">
        <v>61</v>
      </c>
      <c r="V68" s="1323" t="str">
        <f>F68</f>
        <v>U998</v>
      </c>
      <c r="W68" s="1322">
        <f>ROUND(G68,0)</f>
        <v>0</v>
      </c>
    </row>
    <row r="69" spans="1:23" ht="17.100000000000001" customHeight="1" thickBot="1" x14ac:dyDescent="0.3">
      <c r="A69" s="1443" t="s">
        <v>1271</v>
      </c>
      <c r="B69" s="1446" t="s">
        <v>1272</v>
      </c>
      <c r="C69" s="1047"/>
      <c r="D69" s="1018"/>
      <c r="E69" s="1118" t="s">
        <v>938</v>
      </c>
      <c r="F69" s="1119"/>
      <c r="G69" s="1120">
        <f>SUM(G65:G68)</f>
        <v>0</v>
      </c>
      <c r="H69" s="1086"/>
      <c r="O69" s="1010">
        <v>95</v>
      </c>
      <c r="P69" s="1010">
        <v>2</v>
      </c>
      <c r="Q69" s="1010" t="str">
        <f t="shared" si="11"/>
        <v>F24T</v>
      </c>
      <c r="R69" s="1095">
        <f t="shared" si="12"/>
        <v>0</v>
      </c>
      <c r="S69" s="1010" t="str">
        <f t="shared" si="13"/>
        <v>NO</v>
      </c>
      <c r="T69" s="1010"/>
      <c r="U69" s="1010"/>
      <c r="V69" s="1096"/>
      <c r="W69" s="1095"/>
    </row>
    <row r="70" spans="1:23" ht="17.100000000000001" customHeight="1" thickBot="1" x14ac:dyDescent="0.25">
      <c r="A70" s="1041" t="s">
        <v>1013</v>
      </c>
      <c r="B70" s="1044" t="s">
        <v>1014</v>
      </c>
      <c r="C70" s="1047"/>
      <c r="D70" s="1018"/>
      <c r="E70" s="1121" t="s">
        <v>1283</v>
      </c>
      <c r="F70" s="1122"/>
      <c r="G70" s="1123">
        <f>G69</f>
        <v>0</v>
      </c>
      <c r="O70" s="1321">
        <v>95</v>
      </c>
      <c r="P70" s="1321">
        <v>2</v>
      </c>
      <c r="Q70" s="1321" t="str">
        <f t="shared" si="11"/>
        <v>F00O</v>
      </c>
      <c r="R70" s="1322">
        <f t="shared" si="12"/>
        <v>0</v>
      </c>
      <c r="S70" s="1321" t="str">
        <f t="shared" si="13"/>
        <v>NO</v>
      </c>
      <c r="T70" s="1010"/>
      <c r="U70" s="1010"/>
      <c r="V70" s="1096"/>
      <c r="W70" s="1095"/>
    </row>
    <row r="71" spans="1:23" ht="17.100000000000001" customHeight="1" thickBot="1" x14ac:dyDescent="0.25">
      <c r="A71" s="1048" t="s">
        <v>936</v>
      </c>
      <c r="B71" s="1057"/>
      <c r="C71" s="1124">
        <f>SUM(C65:C70)</f>
        <v>0</v>
      </c>
      <c r="D71" s="1018"/>
      <c r="E71" s="1125"/>
      <c r="F71" s="1126"/>
      <c r="G71" s="1127"/>
      <c r="O71" s="1396"/>
      <c r="T71" s="1010"/>
      <c r="U71" s="1010"/>
      <c r="V71" s="1096"/>
      <c r="W71" s="1095"/>
    </row>
    <row r="72" spans="1:23" ht="17.100000000000001" customHeight="1" x14ac:dyDescent="0.25">
      <c r="A72" s="1102" t="s">
        <v>749</v>
      </c>
      <c r="B72" s="1427"/>
      <c r="C72" s="1103"/>
      <c r="D72" s="1018"/>
      <c r="E72" s="1125"/>
      <c r="F72" s="1126"/>
      <c r="G72" s="1127"/>
      <c r="M72" s="1086"/>
      <c r="O72" s="1396"/>
      <c r="T72" s="1010"/>
      <c r="U72" s="1010"/>
      <c r="V72" s="1010"/>
      <c r="W72" s="1095"/>
    </row>
    <row r="73" spans="1:23" ht="17.100000000000001" customHeight="1" x14ac:dyDescent="0.2">
      <c r="A73" s="1443" t="s">
        <v>1284</v>
      </c>
      <c r="B73" s="1440" t="s">
        <v>1285</v>
      </c>
      <c r="C73" s="1043"/>
      <c r="D73" s="1018"/>
      <c r="E73" s="1125"/>
      <c r="F73" s="1126"/>
      <c r="G73" s="1127"/>
      <c r="O73" s="1010">
        <v>95</v>
      </c>
      <c r="P73" s="1010">
        <v>81</v>
      </c>
      <c r="Q73" s="1010" t="str">
        <f>B73</f>
        <v>F26O</v>
      </c>
      <c r="R73" s="1095">
        <f>ROUND(C73,0)</f>
        <v>0</v>
      </c>
      <c r="S73" s="1010" t="str">
        <f>VLOOKUP(O73,Q:R,2,FALSE)</f>
        <v>NO</v>
      </c>
      <c r="T73" s="1010"/>
      <c r="U73" s="1010"/>
      <c r="V73" s="1010"/>
      <c r="W73" s="1095"/>
    </row>
    <row r="74" spans="1:23" ht="17.100000000000001" customHeight="1" x14ac:dyDescent="0.2">
      <c r="A74" s="1117" t="s">
        <v>1019</v>
      </c>
      <c r="B74" s="1044" t="s">
        <v>751</v>
      </c>
      <c r="C74" s="1043"/>
      <c r="D74" s="1018"/>
      <c r="E74" s="1125"/>
      <c r="F74" s="1126"/>
      <c r="G74" s="1127"/>
      <c r="O74" s="1010">
        <v>95</v>
      </c>
      <c r="P74" s="1010">
        <v>81</v>
      </c>
      <c r="Q74" s="1010" t="str">
        <f>B74</f>
        <v>F01P</v>
      </c>
      <c r="R74" s="1095">
        <f>ROUND(C74,0)</f>
        <v>0</v>
      </c>
      <c r="S74" s="1010" t="str">
        <f>VLOOKUP(O74,Q:R,2,FALSE)</f>
        <v>NO</v>
      </c>
    </row>
    <row r="75" spans="1:23" ht="17.100000000000001" customHeight="1" thickBot="1" x14ac:dyDescent="0.25">
      <c r="A75" s="1048" t="s">
        <v>752</v>
      </c>
      <c r="B75" s="1057"/>
      <c r="C75" s="1124">
        <f>SUM(C73:C74)</f>
        <v>0</v>
      </c>
      <c r="D75" s="1018"/>
      <c r="E75" s="1125"/>
      <c r="F75" s="1126"/>
      <c r="G75" s="1127"/>
      <c r="O75" s="1010"/>
      <c r="P75" s="1010"/>
      <c r="Q75" s="1010"/>
      <c r="R75" s="1104"/>
      <c r="S75" s="1104"/>
    </row>
    <row r="76" spans="1:23" ht="17.100000000000001" customHeight="1" thickBot="1" x14ac:dyDescent="0.3">
      <c r="A76" s="1051" t="s">
        <v>1283</v>
      </c>
      <c r="B76" s="1052"/>
      <c r="C76" s="1053">
        <f>C71-C75</f>
        <v>0</v>
      </c>
      <c r="D76" s="1018"/>
      <c r="E76" s="1125"/>
      <c r="F76" s="1126"/>
      <c r="G76" s="1127"/>
      <c r="J76" s="1086"/>
      <c r="K76" s="1086"/>
      <c r="L76" s="1086"/>
      <c r="O76" s="1010"/>
      <c r="P76" s="1010"/>
      <c r="Q76" s="1010"/>
      <c r="R76" s="1095"/>
      <c r="S76" s="1104"/>
    </row>
    <row r="77" spans="1:23" ht="17.100000000000001" customHeight="1" x14ac:dyDescent="0.3">
      <c r="A77" s="1090" t="s">
        <v>941</v>
      </c>
      <c r="B77" s="1030"/>
      <c r="C77" s="1031"/>
      <c r="D77" s="1018"/>
      <c r="E77" s="1090" t="s">
        <v>941</v>
      </c>
      <c r="F77" s="1030"/>
      <c r="G77" s="1031"/>
    </row>
    <row r="78" spans="1:23" ht="17.100000000000001" customHeight="1" x14ac:dyDescent="0.25">
      <c r="A78" s="1037" t="s">
        <v>946</v>
      </c>
      <c r="B78" s="1038"/>
      <c r="C78" s="1039"/>
      <c r="D78" s="1018"/>
      <c r="E78" s="1037" t="s">
        <v>935</v>
      </c>
      <c r="F78" s="1119"/>
      <c r="G78" s="1128"/>
      <c r="H78" s="1086"/>
    </row>
    <row r="79" spans="1:23" ht="17.100000000000001" customHeight="1" x14ac:dyDescent="0.25">
      <c r="A79" s="1041" t="s">
        <v>967</v>
      </c>
      <c r="B79" s="1044" t="s">
        <v>947</v>
      </c>
      <c r="C79" s="1043"/>
      <c r="D79" s="1018"/>
      <c r="E79" s="1041" t="s">
        <v>1041</v>
      </c>
      <c r="F79" s="1044" t="s">
        <v>942</v>
      </c>
      <c r="G79" s="1043"/>
      <c r="I79" s="1086"/>
      <c r="M79" s="1086"/>
      <c r="O79" s="1010">
        <v>78</v>
      </c>
      <c r="P79" s="1010">
        <v>2</v>
      </c>
      <c r="Q79" s="1010" t="str">
        <f>B79</f>
        <v>F15N</v>
      </c>
      <c r="R79" s="1095">
        <f>ROUND(C79,0)</f>
        <v>0</v>
      </c>
      <c r="S79" s="1010" t="str">
        <f>VLOOKUP(O79,Q:R,2,FALSE)</f>
        <v>NO</v>
      </c>
      <c r="T79" s="1010">
        <v>78</v>
      </c>
      <c r="U79" s="1010">
        <v>61</v>
      </c>
      <c r="V79" s="1096" t="str">
        <f>F79</f>
        <v>U05P</v>
      </c>
      <c r="W79" s="1095">
        <f>ROUND(G79,0)</f>
        <v>0</v>
      </c>
    </row>
    <row r="80" spans="1:23" ht="17.100000000000001" customHeight="1" x14ac:dyDescent="0.25">
      <c r="A80" s="1041" t="s">
        <v>948</v>
      </c>
      <c r="B80" s="1044" t="s">
        <v>949</v>
      </c>
      <c r="C80" s="1043"/>
      <c r="D80" s="1018"/>
      <c r="E80" s="1041" t="s">
        <v>1042</v>
      </c>
      <c r="F80" s="1044" t="s">
        <v>943</v>
      </c>
      <c r="G80" s="1043"/>
      <c r="M80" s="1086"/>
      <c r="O80" s="1010">
        <v>78</v>
      </c>
      <c r="P80" s="1010">
        <v>2</v>
      </c>
      <c r="Q80" s="1010" t="str">
        <f>B80</f>
        <v>F15O</v>
      </c>
      <c r="R80" s="1095">
        <f>ROUND(C80,0)</f>
        <v>0</v>
      </c>
      <c r="S80" s="1010" t="str">
        <f>VLOOKUP(O80,Q:R,2,FALSE)</f>
        <v>NO</v>
      </c>
      <c r="T80" s="1010">
        <v>78</v>
      </c>
      <c r="U80" s="1010">
        <v>61</v>
      </c>
      <c r="V80" s="1096" t="str">
        <f>F80</f>
        <v>U05Q</v>
      </c>
      <c r="W80" s="1095">
        <f>ROUND(G80,0)</f>
        <v>0</v>
      </c>
    </row>
    <row r="81" spans="1:23" ht="17.100000000000001" customHeight="1" x14ac:dyDescent="0.2">
      <c r="A81" s="1041" t="s">
        <v>950</v>
      </c>
      <c r="B81" s="1044" t="s">
        <v>951</v>
      </c>
      <c r="C81" s="1490"/>
      <c r="D81" s="1018"/>
      <c r="E81" s="1041" t="s">
        <v>1043</v>
      </c>
      <c r="F81" s="1044" t="s">
        <v>944</v>
      </c>
      <c r="G81" s="1043"/>
      <c r="O81" s="1010">
        <v>78</v>
      </c>
      <c r="P81" s="1010">
        <v>2</v>
      </c>
      <c r="Q81" s="1010" t="str">
        <f>B81</f>
        <v>F15P</v>
      </c>
      <c r="R81" s="1095">
        <f>ROUND(C81,0)</f>
        <v>0</v>
      </c>
      <c r="S81" s="1010" t="str">
        <f>VLOOKUP(O81,Q:R,2,FALSE)</f>
        <v>NO</v>
      </c>
      <c r="T81" s="1010">
        <v>78</v>
      </c>
      <c r="U81" s="1010">
        <v>61</v>
      </c>
      <c r="V81" s="1096" t="str">
        <f>F81</f>
        <v>U05R</v>
      </c>
      <c r="W81" s="1095">
        <f>ROUND(G81,0)</f>
        <v>0</v>
      </c>
    </row>
    <row r="82" spans="1:23" ht="17.100000000000001" customHeight="1" x14ac:dyDescent="0.2">
      <c r="A82" s="1129" t="s">
        <v>1013</v>
      </c>
      <c r="B82" s="1044" t="s">
        <v>1014</v>
      </c>
      <c r="C82" s="1043"/>
      <c r="D82" s="1018"/>
      <c r="E82" s="1129" t="s">
        <v>815</v>
      </c>
      <c r="F82" s="1044" t="s">
        <v>280</v>
      </c>
      <c r="G82" s="1047"/>
      <c r="O82" s="1321">
        <v>78</v>
      </c>
      <c r="P82" s="1321">
        <v>2</v>
      </c>
      <c r="Q82" s="1321" t="str">
        <f>B82</f>
        <v>F00O</v>
      </c>
      <c r="R82" s="1322">
        <f>ROUND(C82,0)</f>
        <v>0</v>
      </c>
      <c r="S82" s="1321" t="str">
        <f>VLOOKUP(O82,Q:R,2,FALSE)</f>
        <v>NO</v>
      </c>
      <c r="T82" s="1321">
        <v>78</v>
      </c>
      <c r="U82" s="1321">
        <v>61</v>
      </c>
      <c r="V82" s="1323" t="str">
        <f>F82</f>
        <v>U998</v>
      </c>
      <c r="W82" s="1322">
        <f>ROUND(G82,0)</f>
        <v>0</v>
      </c>
    </row>
    <row r="83" spans="1:23" ht="17.100000000000001" customHeight="1" thickBot="1" x14ac:dyDescent="0.3">
      <c r="A83" s="1048" t="s">
        <v>936</v>
      </c>
      <c r="B83" s="1057"/>
      <c r="C83" s="1124">
        <f>SUM(C79:C82)</f>
        <v>0</v>
      </c>
      <c r="D83" s="1018"/>
      <c r="E83" s="1056" t="s">
        <v>938</v>
      </c>
      <c r="F83" s="1130"/>
      <c r="G83" s="1050">
        <f>SUM(G79:G82)</f>
        <v>0</v>
      </c>
      <c r="I83" s="883"/>
      <c r="J83" s="1086"/>
      <c r="K83" s="1086"/>
      <c r="L83" s="1086"/>
      <c r="T83" s="1010" t="s">
        <v>534</v>
      </c>
      <c r="U83" s="1010"/>
      <c r="V83" s="1010"/>
      <c r="W83" s="1095"/>
    </row>
    <row r="84" spans="1:23" ht="17.100000000000001" customHeight="1" thickBot="1" x14ac:dyDescent="0.3">
      <c r="A84" s="1102" t="s">
        <v>749</v>
      </c>
      <c r="B84" s="1427"/>
      <c r="C84" s="1103"/>
      <c r="D84" s="1018"/>
      <c r="E84" s="1051" t="s">
        <v>945</v>
      </c>
      <c r="F84" s="1131"/>
      <c r="G84" s="1109">
        <f>G83</f>
        <v>0</v>
      </c>
      <c r="H84" s="1033"/>
      <c r="T84" s="1010"/>
      <c r="U84" s="1010"/>
      <c r="V84" s="1010"/>
      <c r="W84" s="1104"/>
    </row>
    <row r="85" spans="1:23" ht="17.100000000000001" customHeight="1" x14ac:dyDescent="0.25">
      <c r="A85" s="1041" t="s">
        <v>952</v>
      </c>
      <c r="B85" s="1044" t="s">
        <v>953</v>
      </c>
      <c r="C85" s="1043"/>
      <c r="D85" s="1018"/>
      <c r="E85" s="1132"/>
      <c r="F85" s="1133"/>
      <c r="G85" s="1134"/>
      <c r="O85" s="1010">
        <v>78</v>
      </c>
      <c r="P85" s="1010">
        <v>81</v>
      </c>
      <c r="Q85" s="1010" t="str">
        <f>B85</f>
        <v>F15R</v>
      </c>
      <c r="R85" s="1095">
        <f>ROUND(C85,0)</f>
        <v>0</v>
      </c>
      <c r="S85" s="1010" t="str">
        <f>VLOOKUP(O85,Q:R,2,FALSE)</f>
        <v>NO</v>
      </c>
      <c r="T85" s="1104"/>
      <c r="U85" s="1009"/>
      <c r="V85" s="1009"/>
      <c r="W85" s="1009"/>
    </row>
    <row r="86" spans="1:23" ht="17.100000000000001" customHeight="1" x14ac:dyDescent="0.25">
      <c r="A86" s="1041" t="s">
        <v>1019</v>
      </c>
      <c r="B86" s="1044" t="s">
        <v>751</v>
      </c>
      <c r="C86" s="1043"/>
      <c r="D86" s="1018"/>
      <c r="E86" s="1070"/>
      <c r="F86" s="1135"/>
      <c r="G86" s="1136"/>
      <c r="O86" s="1321">
        <v>78</v>
      </c>
      <c r="P86" s="1321">
        <v>81</v>
      </c>
      <c r="Q86" s="1321" t="str">
        <f>B86</f>
        <v>F01P</v>
      </c>
      <c r="R86" s="1322">
        <f>ROUND(C86,0)</f>
        <v>0</v>
      </c>
      <c r="S86" s="1321" t="str">
        <f>VLOOKUP(O86,Q:R,2,FALSE)</f>
        <v>NO</v>
      </c>
      <c r="T86" s="1104"/>
      <c r="U86" s="1009"/>
      <c r="V86" s="1009"/>
      <c r="W86" s="1009"/>
    </row>
    <row r="87" spans="1:23" ht="17.100000000000001" customHeight="1" thickBot="1" x14ac:dyDescent="0.25">
      <c r="A87" s="1048" t="s">
        <v>752</v>
      </c>
      <c r="B87" s="1057"/>
      <c r="C87" s="1124">
        <f>SUM(C85:C86)</f>
        <v>0</v>
      </c>
      <c r="D87" s="1018"/>
      <c r="E87" s="1137"/>
      <c r="F87" s="1138"/>
      <c r="G87" s="1071"/>
      <c r="O87" s="1010" t="s">
        <v>534</v>
      </c>
      <c r="P87" s="1010"/>
      <c r="Q87" s="1010"/>
      <c r="R87" s="1104"/>
      <c r="S87" s="1104"/>
      <c r="T87" s="1104"/>
      <c r="U87" s="1009"/>
      <c r="V87" s="1009"/>
      <c r="W87" s="1009"/>
    </row>
    <row r="88" spans="1:23" ht="17.100000000000001" customHeight="1" thickBot="1" x14ac:dyDescent="0.3">
      <c r="A88" s="1051" t="s">
        <v>945</v>
      </c>
      <c r="B88" s="1052"/>
      <c r="C88" s="1053">
        <f>C83-C87</f>
        <v>0</v>
      </c>
      <c r="D88" s="1018"/>
      <c r="E88" s="1137"/>
      <c r="F88" s="1138"/>
      <c r="G88" s="1071"/>
      <c r="L88" s="1013"/>
      <c r="M88" s="1013"/>
      <c r="N88" s="1013"/>
      <c r="T88" s="1012"/>
      <c r="U88" s="1009"/>
      <c r="V88" s="1009"/>
      <c r="W88" s="1009"/>
    </row>
    <row r="89" spans="1:23" ht="17.100000000000001" customHeight="1" thickBot="1" x14ac:dyDescent="0.3">
      <c r="A89" s="1083" t="s">
        <v>991</v>
      </c>
      <c r="B89" s="1063"/>
      <c r="C89" s="1062">
        <f>C62+C76+C88</f>
        <v>0</v>
      </c>
      <c r="D89" s="1081"/>
      <c r="E89" s="1060" t="s">
        <v>992</v>
      </c>
      <c r="F89" s="1063"/>
      <c r="G89" s="1139">
        <f>G34+G70+G84</f>
        <v>0</v>
      </c>
      <c r="L89" s="1013"/>
      <c r="M89" s="1013"/>
      <c r="N89" s="1013"/>
      <c r="T89" s="1012"/>
      <c r="U89" s="1009"/>
      <c r="V89" s="1009"/>
      <c r="W89" s="1009"/>
    </row>
    <row r="90" spans="1:23" ht="5.0999999999999996" customHeight="1" x14ac:dyDescent="0.2">
      <c r="D90" s="1319"/>
      <c r="E90" s="1087"/>
      <c r="L90" s="1013"/>
      <c r="M90" s="1013"/>
      <c r="N90" s="1013"/>
      <c r="T90" s="1012"/>
      <c r="U90" s="1009"/>
      <c r="V90" s="1009"/>
      <c r="W90" s="1009"/>
    </row>
    <row r="91" spans="1:23" ht="12" customHeight="1" x14ac:dyDescent="0.2">
      <c r="A91" s="1009" t="s">
        <v>1234</v>
      </c>
      <c r="D91" s="1319"/>
    </row>
    <row r="92" spans="1:23" ht="12" customHeight="1" x14ac:dyDescent="0.2">
      <c r="A92" s="1009" t="s">
        <v>1286</v>
      </c>
      <c r="D92" s="1319"/>
    </row>
    <row r="93" spans="1:23" ht="12" customHeight="1" x14ac:dyDescent="0.2">
      <c r="A93" s="1009" t="s">
        <v>1287</v>
      </c>
      <c r="D93" s="1319"/>
    </row>
    <row r="94" spans="1:23" ht="12" customHeight="1" x14ac:dyDescent="0.2">
      <c r="A94" s="1009" t="s">
        <v>1288</v>
      </c>
      <c r="D94" s="1319"/>
    </row>
    <row r="95" spans="1:23" ht="12" customHeight="1" x14ac:dyDescent="0.2">
      <c r="A95" s="1009" t="s">
        <v>1289</v>
      </c>
      <c r="B95" s="1392"/>
      <c r="C95" s="1391"/>
      <c r="D95" s="1319"/>
      <c r="E95" s="1391"/>
      <c r="F95" s="1391"/>
      <c r="G95" s="1391"/>
    </row>
    <row r="96" spans="1:23" ht="12" customHeight="1" x14ac:dyDescent="0.2">
      <c r="A96" s="1009" t="s">
        <v>1290</v>
      </c>
      <c r="B96" s="1392"/>
      <c r="C96" s="1391"/>
      <c r="D96" s="1319"/>
      <c r="E96" s="1391"/>
      <c r="F96" s="1391"/>
      <c r="G96" s="1391"/>
    </row>
    <row r="97" spans="1:7" ht="10.35" customHeight="1" x14ac:dyDescent="0.2">
      <c r="A97" s="1009" t="s">
        <v>1291</v>
      </c>
      <c r="B97" s="1392"/>
      <c r="C97" s="1391"/>
      <c r="D97" s="1319"/>
      <c r="E97" s="1391"/>
      <c r="F97" s="1391"/>
      <c r="G97" s="1391"/>
    </row>
    <row r="98" spans="1:7" ht="12" customHeight="1" x14ac:dyDescent="0.2">
      <c r="A98" s="1009" t="s">
        <v>1292</v>
      </c>
      <c r="B98" s="1392"/>
      <c r="C98" s="1391"/>
      <c r="D98" s="1319"/>
      <c r="E98" s="1391"/>
      <c r="F98" s="1391"/>
      <c r="G98" s="1391"/>
    </row>
    <row r="99" spans="1:7" ht="10.35" customHeight="1" x14ac:dyDescent="0.2">
      <c r="A99" s="1009" t="s">
        <v>1293</v>
      </c>
      <c r="B99" s="1392"/>
      <c r="C99" s="1391"/>
      <c r="D99" s="1319"/>
      <c r="E99" s="1391"/>
      <c r="F99" s="1391"/>
      <c r="G99" s="1391"/>
    </row>
    <row r="100" spans="1:7" ht="12" customHeight="1" x14ac:dyDescent="0.2">
      <c r="A100" s="1009" t="s">
        <v>1245</v>
      </c>
      <c r="B100" s="1392"/>
      <c r="C100" s="1391"/>
      <c r="D100" s="1319"/>
      <c r="E100" s="1391"/>
      <c r="F100" s="1391"/>
      <c r="G100" s="1391"/>
    </row>
    <row r="101" spans="1:7" ht="10.35" customHeight="1" x14ac:dyDescent="0.2">
      <c r="A101" s="1009" t="s">
        <v>1294</v>
      </c>
      <c r="D101" s="1319"/>
    </row>
    <row r="102" spans="1:7" ht="12" customHeight="1" x14ac:dyDescent="0.2">
      <c r="A102" s="1009" t="s">
        <v>1295</v>
      </c>
      <c r="D102" s="1319"/>
    </row>
    <row r="103" spans="1:7" ht="12" customHeight="1" x14ac:dyDescent="0.2">
      <c r="A103" s="1009" t="s">
        <v>1296</v>
      </c>
      <c r="D103" s="1319"/>
    </row>
    <row r="104" spans="1:7" ht="12" customHeight="1" x14ac:dyDescent="0.2">
      <c r="A104" s="1009" t="s">
        <v>1297</v>
      </c>
      <c r="D104" s="1319"/>
    </row>
    <row r="105" spans="1:7" ht="12" customHeight="1" x14ac:dyDescent="0.2">
      <c r="A105" s="1009" t="s">
        <v>1298</v>
      </c>
      <c r="D105" s="1319"/>
    </row>
  </sheetData>
  <sheetProtection algorithmName="SHA-512" hashValue="iKQarbNVnaSeKCIRs9duD7AISXsoLeyzW8XwWv0/AJkR14jBUHyOtFZhkxGr4mONujvQHEKqTEETeA9nSvz08w==" saltValue="mMTBASZpLo4yfjQ/7aXAq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9" scale="50" fitToHeight="3" orientation="portrait" horizontalDpi="300" verticalDpi="4294967292"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D10F417C-962A-4518-840F-80CB671A2567}">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 type="whole" allowBlank="1" showInputMessage="1" showErrorMessage="1" errorTitle="ERRORE NEL DATO IMMESSO" error="INSERIRE SOLO NUMERI INTERI" xr:uid="{BAA45507-0FE1-4062-870A-CCB1E59D45E0}">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41"/>
  <sheetViews>
    <sheetView showGridLines="0" zoomScale="80" zoomScaleNormal="80" workbookViewId="0">
      <selection activeCell="F13" sqref="F13"/>
    </sheetView>
  </sheetViews>
  <sheetFormatPr defaultColWidth="9.28515625" defaultRowHeight="15" x14ac:dyDescent="0.25"/>
  <cols>
    <col min="1" max="1" width="10.7109375" style="864" customWidth="1"/>
    <col min="2" max="2" width="8.7109375" style="865" customWidth="1"/>
    <col min="3" max="3" width="2.7109375" style="837" customWidth="1"/>
    <col min="4" max="4" width="180.7109375" style="837" customWidth="1"/>
    <col min="5" max="5" width="2.7109375" style="837" customWidth="1"/>
    <col min="6" max="6" width="20.7109375" style="866" customWidth="1"/>
    <col min="7" max="7" width="50.7109375" style="834" customWidth="1"/>
    <col min="8" max="8" width="12" style="839" customWidth="1"/>
    <col min="9" max="9" width="12" style="1183" customWidth="1"/>
    <col min="10" max="10" width="12" style="862" customWidth="1"/>
    <col min="11" max="13" width="12" style="837" hidden="1" customWidth="1"/>
    <col min="14" max="14" width="14" style="837" hidden="1" customWidth="1"/>
    <col min="15" max="256" width="9.28515625" style="837"/>
    <col min="257" max="257" width="10.7109375" style="837" customWidth="1"/>
    <col min="258" max="258" width="8.7109375" style="837" customWidth="1"/>
    <col min="259" max="259" width="2.7109375" style="837" customWidth="1"/>
    <col min="260" max="260" width="180.7109375" style="837" customWidth="1"/>
    <col min="261" max="261" width="2.7109375" style="837" customWidth="1"/>
    <col min="262" max="262" width="20.7109375" style="837" customWidth="1"/>
    <col min="263" max="263" width="50.7109375" style="837" customWidth="1"/>
    <col min="264" max="269" width="12" style="837" customWidth="1"/>
    <col min="270" max="270" width="14" style="837" customWidth="1"/>
    <col min="271" max="512" width="9.28515625" style="837"/>
    <col min="513" max="513" width="10.7109375" style="837" customWidth="1"/>
    <col min="514" max="514" width="8.7109375" style="837" customWidth="1"/>
    <col min="515" max="515" width="2.7109375" style="837" customWidth="1"/>
    <col min="516" max="516" width="180.7109375" style="837" customWidth="1"/>
    <col min="517" max="517" width="2.7109375" style="837" customWidth="1"/>
    <col min="518" max="518" width="20.7109375" style="837" customWidth="1"/>
    <col min="519" max="519" width="50.7109375" style="837" customWidth="1"/>
    <col min="520" max="525" width="12" style="837" customWidth="1"/>
    <col min="526" max="526" width="14" style="837" customWidth="1"/>
    <col min="527" max="768" width="9.28515625" style="837"/>
    <col min="769" max="769" width="10.7109375" style="837" customWidth="1"/>
    <col min="770" max="770" width="8.7109375" style="837" customWidth="1"/>
    <col min="771" max="771" width="2.7109375" style="837" customWidth="1"/>
    <col min="772" max="772" width="180.7109375" style="837" customWidth="1"/>
    <col min="773" max="773" width="2.7109375" style="837" customWidth="1"/>
    <col min="774" max="774" width="20.7109375" style="837" customWidth="1"/>
    <col min="775" max="775" width="50.7109375" style="837" customWidth="1"/>
    <col min="776" max="781" width="12" style="837" customWidth="1"/>
    <col min="782" max="782" width="14" style="837" customWidth="1"/>
    <col min="783" max="1024" width="9.28515625" style="837"/>
    <col min="1025" max="1025" width="10.7109375" style="837" customWidth="1"/>
    <col min="1026" max="1026" width="8.7109375" style="837" customWidth="1"/>
    <col min="1027" max="1027" width="2.7109375" style="837" customWidth="1"/>
    <col min="1028" max="1028" width="180.7109375" style="837" customWidth="1"/>
    <col min="1029" max="1029" width="2.7109375" style="837" customWidth="1"/>
    <col min="1030" max="1030" width="20.7109375" style="837" customWidth="1"/>
    <col min="1031" max="1031" width="50.7109375" style="837" customWidth="1"/>
    <col min="1032" max="1037" width="12" style="837" customWidth="1"/>
    <col min="1038" max="1038" width="14" style="837" customWidth="1"/>
    <col min="1039" max="1280" width="9.28515625" style="837"/>
    <col min="1281" max="1281" width="10.7109375" style="837" customWidth="1"/>
    <col min="1282" max="1282" width="8.7109375" style="837" customWidth="1"/>
    <col min="1283" max="1283" width="2.7109375" style="837" customWidth="1"/>
    <col min="1284" max="1284" width="180.7109375" style="837" customWidth="1"/>
    <col min="1285" max="1285" width="2.7109375" style="837" customWidth="1"/>
    <col min="1286" max="1286" width="20.7109375" style="837" customWidth="1"/>
    <col min="1287" max="1287" width="50.7109375" style="837" customWidth="1"/>
    <col min="1288" max="1293" width="12" style="837" customWidth="1"/>
    <col min="1294" max="1294" width="14" style="837" customWidth="1"/>
    <col min="1295" max="1536" width="9.28515625" style="837"/>
    <col min="1537" max="1537" width="10.7109375" style="837" customWidth="1"/>
    <col min="1538" max="1538" width="8.7109375" style="837" customWidth="1"/>
    <col min="1539" max="1539" width="2.7109375" style="837" customWidth="1"/>
    <col min="1540" max="1540" width="180.7109375" style="837" customWidth="1"/>
    <col min="1541" max="1541" width="2.7109375" style="837" customWidth="1"/>
    <col min="1542" max="1542" width="20.7109375" style="837" customWidth="1"/>
    <col min="1543" max="1543" width="50.7109375" style="837" customWidth="1"/>
    <col min="1544" max="1549" width="12" style="837" customWidth="1"/>
    <col min="1550" max="1550" width="14" style="837" customWidth="1"/>
    <col min="1551" max="1792" width="9.28515625" style="837"/>
    <col min="1793" max="1793" width="10.7109375" style="837" customWidth="1"/>
    <col min="1794" max="1794" width="8.7109375" style="837" customWidth="1"/>
    <col min="1795" max="1795" width="2.7109375" style="837" customWidth="1"/>
    <col min="1796" max="1796" width="180.7109375" style="837" customWidth="1"/>
    <col min="1797" max="1797" width="2.7109375" style="837" customWidth="1"/>
    <col min="1798" max="1798" width="20.7109375" style="837" customWidth="1"/>
    <col min="1799" max="1799" width="50.7109375" style="837" customWidth="1"/>
    <col min="1800" max="1805" width="12" style="837" customWidth="1"/>
    <col min="1806" max="1806" width="14" style="837" customWidth="1"/>
    <col min="1807" max="2048" width="9.28515625" style="837"/>
    <col min="2049" max="2049" width="10.7109375" style="837" customWidth="1"/>
    <col min="2050" max="2050" width="8.7109375" style="837" customWidth="1"/>
    <col min="2051" max="2051" width="2.7109375" style="837" customWidth="1"/>
    <col min="2052" max="2052" width="180.7109375" style="837" customWidth="1"/>
    <col min="2053" max="2053" width="2.7109375" style="837" customWidth="1"/>
    <col min="2054" max="2054" width="20.7109375" style="837" customWidth="1"/>
    <col min="2055" max="2055" width="50.7109375" style="837" customWidth="1"/>
    <col min="2056" max="2061" width="12" style="837" customWidth="1"/>
    <col min="2062" max="2062" width="14" style="837" customWidth="1"/>
    <col min="2063" max="2304" width="9.28515625" style="837"/>
    <col min="2305" max="2305" width="10.7109375" style="837" customWidth="1"/>
    <col min="2306" max="2306" width="8.7109375" style="837" customWidth="1"/>
    <col min="2307" max="2307" width="2.7109375" style="837" customWidth="1"/>
    <col min="2308" max="2308" width="180.7109375" style="837" customWidth="1"/>
    <col min="2309" max="2309" width="2.7109375" style="837" customWidth="1"/>
    <col min="2310" max="2310" width="20.7109375" style="837" customWidth="1"/>
    <col min="2311" max="2311" width="50.7109375" style="837" customWidth="1"/>
    <col min="2312" max="2317" width="12" style="837" customWidth="1"/>
    <col min="2318" max="2318" width="14" style="837" customWidth="1"/>
    <col min="2319" max="2560" width="9.28515625" style="837"/>
    <col min="2561" max="2561" width="10.7109375" style="837" customWidth="1"/>
    <col min="2562" max="2562" width="8.7109375" style="837" customWidth="1"/>
    <col min="2563" max="2563" width="2.7109375" style="837" customWidth="1"/>
    <col min="2564" max="2564" width="180.7109375" style="837" customWidth="1"/>
    <col min="2565" max="2565" width="2.7109375" style="837" customWidth="1"/>
    <col min="2566" max="2566" width="20.7109375" style="837" customWidth="1"/>
    <col min="2567" max="2567" width="50.7109375" style="837" customWidth="1"/>
    <col min="2568" max="2573" width="12" style="837" customWidth="1"/>
    <col min="2574" max="2574" width="14" style="837" customWidth="1"/>
    <col min="2575" max="2816" width="9.28515625" style="837"/>
    <col min="2817" max="2817" width="10.7109375" style="837" customWidth="1"/>
    <col min="2818" max="2818" width="8.7109375" style="837" customWidth="1"/>
    <col min="2819" max="2819" width="2.7109375" style="837" customWidth="1"/>
    <col min="2820" max="2820" width="180.7109375" style="837" customWidth="1"/>
    <col min="2821" max="2821" width="2.7109375" style="837" customWidth="1"/>
    <col min="2822" max="2822" width="20.7109375" style="837" customWidth="1"/>
    <col min="2823" max="2823" width="50.7109375" style="837" customWidth="1"/>
    <col min="2824" max="2829" width="12" style="837" customWidth="1"/>
    <col min="2830" max="2830" width="14" style="837" customWidth="1"/>
    <col min="2831" max="3072" width="9.28515625" style="837"/>
    <col min="3073" max="3073" width="10.7109375" style="837" customWidth="1"/>
    <col min="3074" max="3074" width="8.7109375" style="837" customWidth="1"/>
    <col min="3075" max="3075" width="2.7109375" style="837" customWidth="1"/>
    <col min="3076" max="3076" width="180.7109375" style="837" customWidth="1"/>
    <col min="3077" max="3077" width="2.7109375" style="837" customWidth="1"/>
    <col min="3078" max="3078" width="20.7109375" style="837" customWidth="1"/>
    <col min="3079" max="3079" width="50.7109375" style="837" customWidth="1"/>
    <col min="3080" max="3085" width="12" style="837" customWidth="1"/>
    <col min="3086" max="3086" width="14" style="837" customWidth="1"/>
    <col min="3087" max="3328" width="9.28515625" style="837"/>
    <col min="3329" max="3329" width="10.7109375" style="837" customWidth="1"/>
    <col min="3330" max="3330" width="8.7109375" style="837" customWidth="1"/>
    <col min="3331" max="3331" width="2.7109375" style="837" customWidth="1"/>
    <col min="3332" max="3332" width="180.7109375" style="837" customWidth="1"/>
    <col min="3333" max="3333" width="2.7109375" style="837" customWidth="1"/>
    <col min="3334" max="3334" width="20.7109375" style="837" customWidth="1"/>
    <col min="3335" max="3335" width="50.7109375" style="837" customWidth="1"/>
    <col min="3336" max="3341" width="12" style="837" customWidth="1"/>
    <col min="3342" max="3342" width="14" style="837" customWidth="1"/>
    <col min="3343" max="3584" width="9.28515625" style="837"/>
    <col min="3585" max="3585" width="10.7109375" style="837" customWidth="1"/>
    <col min="3586" max="3586" width="8.7109375" style="837" customWidth="1"/>
    <col min="3587" max="3587" width="2.7109375" style="837" customWidth="1"/>
    <col min="3588" max="3588" width="180.7109375" style="837" customWidth="1"/>
    <col min="3589" max="3589" width="2.7109375" style="837" customWidth="1"/>
    <col min="3590" max="3590" width="20.7109375" style="837" customWidth="1"/>
    <col min="3591" max="3591" width="50.7109375" style="837" customWidth="1"/>
    <col min="3592" max="3597" width="12" style="837" customWidth="1"/>
    <col min="3598" max="3598" width="14" style="837" customWidth="1"/>
    <col min="3599" max="3840" width="9.28515625" style="837"/>
    <col min="3841" max="3841" width="10.7109375" style="837" customWidth="1"/>
    <col min="3842" max="3842" width="8.7109375" style="837" customWidth="1"/>
    <col min="3843" max="3843" width="2.7109375" style="837" customWidth="1"/>
    <col min="3844" max="3844" width="180.7109375" style="837" customWidth="1"/>
    <col min="3845" max="3845" width="2.7109375" style="837" customWidth="1"/>
    <col min="3846" max="3846" width="20.7109375" style="837" customWidth="1"/>
    <col min="3847" max="3847" width="50.7109375" style="837" customWidth="1"/>
    <col min="3848" max="3853" width="12" style="837" customWidth="1"/>
    <col min="3854" max="3854" width="14" style="837" customWidth="1"/>
    <col min="3855" max="4096" width="9.28515625" style="837"/>
    <col min="4097" max="4097" width="10.7109375" style="837" customWidth="1"/>
    <col min="4098" max="4098" width="8.7109375" style="837" customWidth="1"/>
    <col min="4099" max="4099" width="2.7109375" style="837" customWidth="1"/>
    <col min="4100" max="4100" width="180.7109375" style="837" customWidth="1"/>
    <col min="4101" max="4101" width="2.7109375" style="837" customWidth="1"/>
    <col min="4102" max="4102" width="20.7109375" style="837" customWidth="1"/>
    <col min="4103" max="4103" width="50.7109375" style="837" customWidth="1"/>
    <col min="4104" max="4109" width="12" style="837" customWidth="1"/>
    <col min="4110" max="4110" width="14" style="837" customWidth="1"/>
    <col min="4111" max="4352" width="9.28515625" style="837"/>
    <col min="4353" max="4353" width="10.7109375" style="837" customWidth="1"/>
    <col min="4354" max="4354" width="8.7109375" style="837" customWidth="1"/>
    <col min="4355" max="4355" width="2.7109375" style="837" customWidth="1"/>
    <col min="4356" max="4356" width="180.7109375" style="837" customWidth="1"/>
    <col min="4357" max="4357" width="2.7109375" style="837" customWidth="1"/>
    <col min="4358" max="4358" width="20.7109375" style="837" customWidth="1"/>
    <col min="4359" max="4359" width="50.7109375" style="837" customWidth="1"/>
    <col min="4360" max="4365" width="12" style="837" customWidth="1"/>
    <col min="4366" max="4366" width="14" style="837" customWidth="1"/>
    <col min="4367" max="4608" width="9.28515625" style="837"/>
    <col min="4609" max="4609" width="10.7109375" style="837" customWidth="1"/>
    <col min="4610" max="4610" width="8.7109375" style="837" customWidth="1"/>
    <col min="4611" max="4611" width="2.7109375" style="837" customWidth="1"/>
    <col min="4612" max="4612" width="180.7109375" style="837" customWidth="1"/>
    <col min="4613" max="4613" width="2.7109375" style="837" customWidth="1"/>
    <col min="4614" max="4614" width="20.7109375" style="837" customWidth="1"/>
    <col min="4615" max="4615" width="50.7109375" style="837" customWidth="1"/>
    <col min="4616" max="4621" width="12" style="837" customWidth="1"/>
    <col min="4622" max="4622" width="14" style="837" customWidth="1"/>
    <col min="4623" max="4864" width="9.28515625" style="837"/>
    <col min="4865" max="4865" width="10.7109375" style="837" customWidth="1"/>
    <col min="4866" max="4866" width="8.7109375" style="837" customWidth="1"/>
    <col min="4867" max="4867" width="2.7109375" style="837" customWidth="1"/>
    <col min="4868" max="4868" width="180.7109375" style="837" customWidth="1"/>
    <col min="4869" max="4869" width="2.7109375" style="837" customWidth="1"/>
    <col min="4870" max="4870" width="20.7109375" style="837" customWidth="1"/>
    <col min="4871" max="4871" width="50.7109375" style="837" customWidth="1"/>
    <col min="4872" max="4877" width="12" style="837" customWidth="1"/>
    <col min="4878" max="4878" width="14" style="837" customWidth="1"/>
    <col min="4879" max="5120" width="9.28515625" style="837"/>
    <col min="5121" max="5121" width="10.7109375" style="837" customWidth="1"/>
    <col min="5122" max="5122" width="8.7109375" style="837" customWidth="1"/>
    <col min="5123" max="5123" width="2.7109375" style="837" customWidth="1"/>
    <col min="5124" max="5124" width="180.7109375" style="837" customWidth="1"/>
    <col min="5125" max="5125" width="2.7109375" style="837" customWidth="1"/>
    <col min="5126" max="5126" width="20.7109375" style="837" customWidth="1"/>
    <col min="5127" max="5127" width="50.7109375" style="837" customWidth="1"/>
    <col min="5128" max="5133" width="12" style="837" customWidth="1"/>
    <col min="5134" max="5134" width="14" style="837" customWidth="1"/>
    <col min="5135" max="5376" width="9.28515625" style="837"/>
    <col min="5377" max="5377" width="10.7109375" style="837" customWidth="1"/>
    <col min="5378" max="5378" width="8.7109375" style="837" customWidth="1"/>
    <col min="5379" max="5379" width="2.7109375" style="837" customWidth="1"/>
    <col min="5380" max="5380" width="180.7109375" style="837" customWidth="1"/>
    <col min="5381" max="5381" width="2.7109375" style="837" customWidth="1"/>
    <col min="5382" max="5382" width="20.7109375" style="837" customWidth="1"/>
    <col min="5383" max="5383" width="50.7109375" style="837" customWidth="1"/>
    <col min="5384" max="5389" width="12" style="837" customWidth="1"/>
    <col min="5390" max="5390" width="14" style="837" customWidth="1"/>
    <col min="5391" max="5632" width="9.28515625" style="837"/>
    <col min="5633" max="5633" width="10.7109375" style="837" customWidth="1"/>
    <col min="5634" max="5634" width="8.7109375" style="837" customWidth="1"/>
    <col min="5635" max="5635" width="2.7109375" style="837" customWidth="1"/>
    <col min="5636" max="5636" width="180.7109375" style="837" customWidth="1"/>
    <col min="5637" max="5637" width="2.7109375" style="837" customWidth="1"/>
    <col min="5638" max="5638" width="20.7109375" style="837" customWidth="1"/>
    <col min="5639" max="5639" width="50.7109375" style="837" customWidth="1"/>
    <col min="5640" max="5645" width="12" style="837" customWidth="1"/>
    <col min="5646" max="5646" width="14" style="837" customWidth="1"/>
    <col min="5647" max="5888" width="9.28515625" style="837"/>
    <col min="5889" max="5889" width="10.7109375" style="837" customWidth="1"/>
    <col min="5890" max="5890" width="8.7109375" style="837" customWidth="1"/>
    <col min="5891" max="5891" width="2.7109375" style="837" customWidth="1"/>
    <col min="5892" max="5892" width="180.7109375" style="837" customWidth="1"/>
    <col min="5893" max="5893" width="2.7109375" style="837" customWidth="1"/>
    <col min="5894" max="5894" width="20.7109375" style="837" customWidth="1"/>
    <col min="5895" max="5895" width="50.7109375" style="837" customWidth="1"/>
    <col min="5896" max="5901" width="12" style="837" customWidth="1"/>
    <col min="5902" max="5902" width="14" style="837" customWidth="1"/>
    <col min="5903" max="6144" width="9.28515625" style="837"/>
    <col min="6145" max="6145" width="10.7109375" style="837" customWidth="1"/>
    <col min="6146" max="6146" width="8.7109375" style="837" customWidth="1"/>
    <col min="6147" max="6147" width="2.7109375" style="837" customWidth="1"/>
    <col min="6148" max="6148" width="180.7109375" style="837" customWidth="1"/>
    <col min="6149" max="6149" width="2.7109375" style="837" customWidth="1"/>
    <col min="6150" max="6150" width="20.7109375" style="837" customWidth="1"/>
    <col min="6151" max="6151" width="50.7109375" style="837" customWidth="1"/>
    <col min="6152" max="6157" width="12" style="837" customWidth="1"/>
    <col min="6158" max="6158" width="14" style="837" customWidth="1"/>
    <col min="6159" max="6400" width="9.28515625" style="837"/>
    <col min="6401" max="6401" width="10.7109375" style="837" customWidth="1"/>
    <col min="6402" max="6402" width="8.7109375" style="837" customWidth="1"/>
    <col min="6403" max="6403" width="2.7109375" style="837" customWidth="1"/>
    <col min="6404" max="6404" width="180.7109375" style="837" customWidth="1"/>
    <col min="6405" max="6405" width="2.7109375" style="837" customWidth="1"/>
    <col min="6406" max="6406" width="20.7109375" style="837" customWidth="1"/>
    <col min="6407" max="6407" width="50.7109375" style="837" customWidth="1"/>
    <col min="6408" max="6413" width="12" style="837" customWidth="1"/>
    <col min="6414" max="6414" width="14" style="837" customWidth="1"/>
    <col min="6415" max="6656" width="9.28515625" style="837"/>
    <col min="6657" max="6657" width="10.7109375" style="837" customWidth="1"/>
    <col min="6658" max="6658" width="8.7109375" style="837" customWidth="1"/>
    <col min="6659" max="6659" width="2.7109375" style="837" customWidth="1"/>
    <col min="6660" max="6660" width="180.7109375" style="837" customWidth="1"/>
    <col min="6661" max="6661" width="2.7109375" style="837" customWidth="1"/>
    <col min="6662" max="6662" width="20.7109375" style="837" customWidth="1"/>
    <col min="6663" max="6663" width="50.7109375" style="837" customWidth="1"/>
    <col min="6664" max="6669" width="12" style="837" customWidth="1"/>
    <col min="6670" max="6670" width="14" style="837" customWidth="1"/>
    <col min="6671" max="6912" width="9.28515625" style="837"/>
    <col min="6913" max="6913" width="10.7109375" style="837" customWidth="1"/>
    <col min="6914" max="6914" width="8.7109375" style="837" customWidth="1"/>
    <col min="6915" max="6915" width="2.7109375" style="837" customWidth="1"/>
    <col min="6916" max="6916" width="180.7109375" style="837" customWidth="1"/>
    <col min="6917" max="6917" width="2.7109375" style="837" customWidth="1"/>
    <col min="6918" max="6918" width="20.7109375" style="837" customWidth="1"/>
    <col min="6919" max="6919" width="50.7109375" style="837" customWidth="1"/>
    <col min="6920" max="6925" width="12" style="837" customWidth="1"/>
    <col min="6926" max="6926" width="14" style="837" customWidth="1"/>
    <col min="6927" max="7168" width="9.28515625" style="837"/>
    <col min="7169" max="7169" width="10.7109375" style="837" customWidth="1"/>
    <col min="7170" max="7170" width="8.7109375" style="837" customWidth="1"/>
    <col min="7171" max="7171" width="2.7109375" style="837" customWidth="1"/>
    <col min="7172" max="7172" width="180.7109375" style="837" customWidth="1"/>
    <col min="7173" max="7173" width="2.7109375" style="837" customWidth="1"/>
    <col min="7174" max="7174" width="20.7109375" style="837" customWidth="1"/>
    <col min="7175" max="7175" width="50.7109375" style="837" customWidth="1"/>
    <col min="7176" max="7181" width="12" style="837" customWidth="1"/>
    <col min="7182" max="7182" width="14" style="837" customWidth="1"/>
    <col min="7183" max="7424" width="9.28515625" style="837"/>
    <col min="7425" max="7425" width="10.7109375" style="837" customWidth="1"/>
    <col min="7426" max="7426" width="8.7109375" style="837" customWidth="1"/>
    <col min="7427" max="7427" width="2.7109375" style="837" customWidth="1"/>
    <col min="7428" max="7428" width="180.7109375" style="837" customWidth="1"/>
    <col min="7429" max="7429" width="2.7109375" style="837" customWidth="1"/>
    <col min="7430" max="7430" width="20.7109375" style="837" customWidth="1"/>
    <col min="7431" max="7431" width="50.7109375" style="837" customWidth="1"/>
    <col min="7432" max="7437" width="12" style="837" customWidth="1"/>
    <col min="7438" max="7438" width="14" style="837" customWidth="1"/>
    <col min="7439" max="7680" width="9.28515625" style="837"/>
    <col min="7681" max="7681" width="10.7109375" style="837" customWidth="1"/>
    <col min="7682" max="7682" width="8.7109375" style="837" customWidth="1"/>
    <col min="7683" max="7683" width="2.7109375" style="837" customWidth="1"/>
    <col min="7684" max="7684" width="180.7109375" style="837" customWidth="1"/>
    <col min="7685" max="7685" width="2.7109375" style="837" customWidth="1"/>
    <col min="7686" max="7686" width="20.7109375" style="837" customWidth="1"/>
    <col min="7687" max="7687" width="50.7109375" style="837" customWidth="1"/>
    <col min="7688" max="7693" width="12" style="837" customWidth="1"/>
    <col min="7694" max="7694" width="14" style="837" customWidth="1"/>
    <col min="7695" max="7936" width="9.28515625" style="837"/>
    <col min="7937" max="7937" width="10.7109375" style="837" customWidth="1"/>
    <col min="7938" max="7938" width="8.7109375" style="837" customWidth="1"/>
    <col min="7939" max="7939" width="2.7109375" style="837" customWidth="1"/>
    <col min="7940" max="7940" width="180.7109375" style="837" customWidth="1"/>
    <col min="7941" max="7941" width="2.7109375" style="837" customWidth="1"/>
    <col min="7942" max="7942" width="20.7109375" style="837" customWidth="1"/>
    <col min="7943" max="7943" width="50.7109375" style="837" customWidth="1"/>
    <col min="7944" max="7949" width="12" style="837" customWidth="1"/>
    <col min="7950" max="7950" width="14" style="837" customWidth="1"/>
    <col min="7951" max="8192" width="9.28515625" style="837"/>
    <col min="8193" max="8193" width="10.7109375" style="837" customWidth="1"/>
    <col min="8194" max="8194" width="8.7109375" style="837" customWidth="1"/>
    <col min="8195" max="8195" width="2.7109375" style="837" customWidth="1"/>
    <col min="8196" max="8196" width="180.7109375" style="837" customWidth="1"/>
    <col min="8197" max="8197" width="2.7109375" style="837" customWidth="1"/>
    <col min="8198" max="8198" width="20.7109375" style="837" customWidth="1"/>
    <col min="8199" max="8199" width="50.7109375" style="837" customWidth="1"/>
    <col min="8200" max="8205" width="12" style="837" customWidth="1"/>
    <col min="8206" max="8206" width="14" style="837" customWidth="1"/>
    <col min="8207" max="8448" width="9.28515625" style="837"/>
    <col min="8449" max="8449" width="10.7109375" style="837" customWidth="1"/>
    <col min="8450" max="8450" width="8.7109375" style="837" customWidth="1"/>
    <col min="8451" max="8451" width="2.7109375" style="837" customWidth="1"/>
    <col min="8452" max="8452" width="180.7109375" style="837" customWidth="1"/>
    <col min="8453" max="8453" width="2.7109375" style="837" customWidth="1"/>
    <col min="8454" max="8454" width="20.7109375" style="837" customWidth="1"/>
    <col min="8455" max="8455" width="50.7109375" style="837" customWidth="1"/>
    <col min="8456" max="8461" width="12" style="837" customWidth="1"/>
    <col min="8462" max="8462" width="14" style="837" customWidth="1"/>
    <col min="8463" max="8704" width="9.28515625" style="837"/>
    <col min="8705" max="8705" width="10.7109375" style="837" customWidth="1"/>
    <col min="8706" max="8706" width="8.7109375" style="837" customWidth="1"/>
    <col min="8707" max="8707" width="2.7109375" style="837" customWidth="1"/>
    <col min="8708" max="8708" width="180.7109375" style="837" customWidth="1"/>
    <col min="8709" max="8709" width="2.7109375" style="837" customWidth="1"/>
    <col min="8710" max="8710" width="20.7109375" style="837" customWidth="1"/>
    <col min="8711" max="8711" width="50.7109375" style="837" customWidth="1"/>
    <col min="8712" max="8717" width="12" style="837" customWidth="1"/>
    <col min="8718" max="8718" width="14" style="837" customWidth="1"/>
    <col min="8719" max="8960" width="9.28515625" style="837"/>
    <col min="8961" max="8961" width="10.7109375" style="837" customWidth="1"/>
    <col min="8962" max="8962" width="8.7109375" style="837" customWidth="1"/>
    <col min="8963" max="8963" width="2.7109375" style="837" customWidth="1"/>
    <col min="8964" max="8964" width="180.7109375" style="837" customWidth="1"/>
    <col min="8965" max="8965" width="2.7109375" style="837" customWidth="1"/>
    <col min="8966" max="8966" width="20.7109375" style="837" customWidth="1"/>
    <col min="8967" max="8967" width="50.7109375" style="837" customWidth="1"/>
    <col min="8968" max="8973" width="12" style="837" customWidth="1"/>
    <col min="8974" max="8974" width="14" style="837" customWidth="1"/>
    <col min="8975" max="9216" width="9.28515625" style="837"/>
    <col min="9217" max="9217" width="10.7109375" style="837" customWidth="1"/>
    <col min="9218" max="9218" width="8.7109375" style="837" customWidth="1"/>
    <col min="9219" max="9219" width="2.7109375" style="837" customWidth="1"/>
    <col min="9220" max="9220" width="180.7109375" style="837" customWidth="1"/>
    <col min="9221" max="9221" width="2.7109375" style="837" customWidth="1"/>
    <col min="9222" max="9222" width="20.7109375" style="837" customWidth="1"/>
    <col min="9223" max="9223" width="50.7109375" style="837" customWidth="1"/>
    <col min="9224" max="9229" width="12" style="837" customWidth="1"/>
    <col min="9230" max="9230" width="14" style="837" customWidth="1"/>
    <col min="9231" max="9472" width="9.28515625" style="837"/>
    <col min="9473" max="9473" width="10.7109375" style="837" customWidth="1"/>
    <col min="9474" max="9474" width="8.7109375" style="837" customWidth="1"/>
    <col min="9475" max="9475" width="2.7109375" style="837" customWidth="1"/>
    <col min="9476" max="9476" width="180.7109375" style="837" customWidth="1"/>
    <col min="9477" max="9477" width="2.7109375" style="837" customWidth="1"/>
    <col min="9478" max="9478" width="20.7109375" style="837" customWidth="1"/>
    <col min="9479" max="9479" width="50.7109375" style="837" customWidth="1"/>
    <col min="9480" max="9485" width="12" style="837" customWidth="1"/>
    <col min="9486" max="9486" width="14" style="837" customWidth="1"/>
    <col min="9487" max="9728" width="9.28515625" style="837"/>
    <col min="9729" max="9729" width="10.7109375" style="837" customWidth="1"/>
    <col min="9730" max="9730" width="8.7109375" style="837" customWidth="1"/>
    <col min="9731" max="9731" width="2.7109375" style="837" customWidth="1"/>
    <col min="9732" max="9732" width="180.7109375" style="837" customWidth="1"/>
    <col min="9733" max="9733" width="2.7109375" style="837" customWidth="1"/>
    <col min="9734" max="9734" width="20.7109375" style="837" customWidth="1"/>
    <col min="9735" max="9735" width="50.7109375" style="837" customWidth="1"/>
    <col min="9736" max="9741" width="12" style="837" customWidth="1"/>
    <col min="9742" max="9742" width="14" style="837" customWidth="1"/>
    <col min="9743" max="9984" width="9.28515625" style="837"/>
    <col min="9985" max="9985" width="10.7109375" style="837" customWidth="1"/>
    <col min="9986" max="9986" width="8.7109375" style="837" customWidth="1"/>
    <col min="9987" max="9987" width="2.7109375" style="837" customWidth="1"/>
    <col min="9988" max="9988" width="180.7109375" style="837" customWidth="1"/>
    <col min="9989" max="9989" width="2.7109375" style="837" customWidth="1"/>
    <col min="9990" max="9990" width="20.7109375" style="837" customWidth="1"/>
    <col min="9991" max="9991" width="50.7109375" style="837" customWidth="1"/>
    <col min="9992" max="9997" width="12" style="837" customWidth="1"/>
    <col min="9998" max="9998" width="14" style="837" customWidth="1"/>
    <col min="9999" max="10240" width="9.28515625" style="837"/>
    <col min="10241" max="10241" width="10.7109375" style="837" customWidth="1"/>
    <col min="10242" max="10242" width="8.7109375" style="837" customWidth="1"/>
    <col min="10243" max="10243" width="2.7109375" style="837" customWidth="1"/>
    <col min="10244" max="10244" width="180.7109375" style="837" customWidth="1"/>
    <col min="10245" max="10245" width="2.7109375" style="837" customWidth="1"/>
    <col min="10246" max="10246" width="20.7109375" style="837" customWidth="1"/>
    <col min="10247" max="10247" width="50.7109375" style="837" customWidth="1"/>
    <col min="10248" max="10253" width="12" style="837" customWidth="1"/>
    <col min="10254" max="10254" width="14" style="837" customWidth="1"/>
    <col min="10255" max="10496" width="9.28515625" style="837"/>
    <col min="10497" max="10497" width="10.7109375" style="837" customWidth="1"/>
    <col min="10498" max="10498" width="8.7109375" style="837" customWidth="1"/>
    <col min="10499" max="10499" width="2.7109375" style="837" customWidth="1"/>
    <col min="10500" max="10500" width="180.7109375" style="837" customWidth="1"/>
    <col min="10501" max="10501" width="2.7109375" style="837" customWidth="1"/>
    <col min="10502" max="10502" width="20.7109375" style="837" customWidth="1"/>
    <col min="10503" max="10503" width="50.7109375" style="837" customWidth="1"/>
    <col min="10504" max="10509" width="12" style="837" customWidth="1"/>
    <col min="10510" max="10510" width="14" style="837" customWidth="1"/>
    <col min="10511" max="10752" width="9.28515625" style="837"/>
    <col min="10753" max="10753" width="10.7109375" style="837" customWidth="1"/>
    <col min="10754" max="10754" width="8.7109375" style="837" customWidth="1"/>
    <col min="10755" max="10755" width="2.7109375" style="837" customWidth="1"/>
    <col min="10756" max="10756" width="180.7109375" style="837" customWidth="1"/>
    <col min="10757" max="10757" width="2.7109375" style="837" customWidth="1"/>
    <col min="10758" max="10758" width="20.7109375" style="837" customWidth="1"/>
    <col min="10759" max="10759" width="50.7109375" style="837" customWidth="1"/>
    <col min="10760" max="10765" width="12" style="837" customWidth="1"/>
    <col min="10766" max="10766" width="14" style="837" customWidth="1"/>
    <col min="10767" max="11008" width="9.28515625" style="837"/>
    <col min="11009" max="11009" width="10.7109375" style="837" customWidth="1"/>
    <col min="11010" max="11010" width="8.7109375" style="837" customWidth="1"/>
    <col min="11011" max="11011" width="2.7109375" style="837" customWidth="1"/>
    <col min="11012" max="11012" width="180.7109375" style="837" customWidth="1"/>
    <col min="11013" max="11013" width="2.7109375" style="837" customWidth="1"/>
    <col min="11014" max="11014" width="20.7109375" style="837" customWidth="1"/>
    <col min="11015" max="11015" width="50.7109375" style="837" customWidth="1"/>
    <col min="11016" max="11021" width="12" style="837" customWidth="1"/>
    <col min="11022" max="11022" width="14" style="837" customWidth="1"/>
    <col min="11023" max="11264" width="9.28515625" style="837"/>
    <col min="11265" max="11265" width="10.7109375" style="837" customWidth="1"/>
    <col min="11266" max="11266" width="8.7109375" style="837" customWidth="1"/>
    <col min="11267" max="11267" width="2.7109375" style="837" customWidth="1"/>
    <col min="11268" max="11268" width="180.7109375" style="837" customWidth="1"/>
    <col min="11269" max="11269" width="2.7109375" style="837" customWidth="1"/>
    <col min="11270" max="11270" width="20.7109375" style="837" customWidth="1"/>
    <col min="11271" max="11271" width="50.7109375" style="837" customWidth="1"/>
    <col min="11272" max="11277" width="12" style="837" customWidth="1"/>
    <col min="11278" max="11278" width="14" style="837" customWidth="1"/>
    <col min="11279" max="11520" width="9.28515625" style="837"/>
    <col min="11521" max="11521" width="10.7109375" style="837" customWidth="1"/>
    <col min="11522" max="11522" width="8.7109375" style="837" customWidth="1"/>
    <col min="11523" max="11523" width="2.7109375" style="837" customWidth="1"/>
    <col min="11524" max="11524" width="180.7109375" style="837" customWidth="1"/>
    <col min="11525" max="11525" width="2.7109375" style="837" customWidth="1"/>
    <col min="11526" max="11526" width="20.7109375" style="837" customWidth="1"/>
    <col min="11527" max="11527" width="50.7109375" style="837" customWidth="1"/>
    <col min="11528" max="11533" width="12" style="837" customWidth="1"/>
    <col min="11534" max="11534" width="14" style="837" customWidth="1"/>
    <col min="11535" max="11776" width="9.28515625" style="837"/>
    <col min="11777" max="11777" width="10.7109375" style="837" customWidth="1"/>
    <col min="11778" max="11778" width="8.7109375" style="837" customWidth="1"/>
    <col min="11779" max="11779" width="2.7109375" style="837" customWidth="1"/>
    <col min="11780" max="11780" width="180.7109375" style="837" customWidth="1"/>
    <col min="11781" max="11781" width="2.7109375" style="837" customWidth="1"/>
    <col min="11782" max="11782" width="20.7109375" style="837" customWidth="1"/>
    <col min="11783" max="11783" width="50.7109375" style="837" customWidth="1"/>
    <col min="11784" max="11789" width="12" style="837" customWidth="1"/>
    <col min="11790" max="11790" width="14" style="837" customWidth="1"/>
    <col min="11791" max="12032" width="9.28515625" style="837"/>
    <col min="12033" max="12033" width="10.7109375" style="837" customWidth="1"/>
    <col min="12034" max="12034" width="8.7109375" style="837" customWidth="1"/>
    <col min="12035" max="12035" width="2.7109375" style="837" customWidth="1"/>
    <col min="12036" max="12036" width="180.7109375" style="837" customWidth="1"/>
    <col min="12037" max="12037" width="2.7109375" style="837" customWidth="1"/>
    <col min="12038" max="12038" width="20.7109375" style="837" customWidth="1"/>
    <col min="12039" max="12039" width="50.7109375" style="837" customWidth="1"/>
    <col min="12040" max="12045" width="12" style="837" customWidth="1"/>
    <col min="12046" max="12046" width="14" style="837" customWidth="1"/>
    <col min="12047" max="12288" width="9.28515625" style="837"/>
    <col min="12289" max="12289" width="10.7109375" style="837" customWidth="1"/>
    <col min="12290" max="12290" width="8.7109375" style="837" customWidth="1"/>
    <col min="12291" max="12291" width="2.7109375" style="837" customWidth="1"/>
    <col min="12292" max="12292" width="180.7109375" style="837" customWidth="1"/>
    <col min="12293" max="12293" width="2.7109375" style="837" customWidth="1"/>
    <col min="12294" max="12294" width="20.7109375" style="837" customWidth="1"/>
    <col min="12295" max="12295" width="50.7109375" style="837" customWidth="1"/>
    <col min="12296" max="12301" width="12" style="837" customWidth="1"/>
    <col min="12302" max="12302" width="14" style="837" customWidth="1"/>
    <col min="12303" max="12544" width="9.28515625" style="837"/>
    <col min="12545" max="12545" width="10.7109375" style="837" customWidth="1"/>
    <col min="12546" max="12546" width="8.7109375" style="837" customWidth="1"/>
    <col min="12547" max="12547" width="2.7109375" style="837" customWidth="1"/>
    <col min="12548" max="12548" width="180.7109375" style="837" customWidth="1"/>
    <col min="12549" max="12549" width="2.7109375" style="837" customWidth="1"/>
    <col min="12550" max="12550" width="20.7109375" style="837" customWidth="1"/>
    <col min="12551" max="12551" width="50.7109375" style="837" customWidth="1"/>
    <col min="12552" max="12557" width="12" style="837" customWidth="1"/>
    <col min="12558" max="12558" width="14" style="837" customWidth="1"/>
    <col min="12559" max="12800" width="9.28515625" style="837"/>
    <col min="12801" max="12801" width="10.7109375" style="837" customWidth="1"/>
    <col min="12802" max="12802" width="8.7109375" style="837" customWidth="1"/>
    <col min="12803" max="12803" width="2.7109375" style="837" customWidth="1"/>
    <col min="12804" max="12804" width="180.7109375" style="837" customWidth="1"/>
    <col min="12805" max="12805" width="2.7109375" style="837" customWidth="1"/>
    <col min="12806" max="12806" width="20.7109375" style="837" customWidth="1"/>
    <col min="12807" max="12807" width="50.7109375" style="837" customWidth="1"/>
    <col min="12808" max="12813" width="12" style="837" customWidth="1"/>
    <col min="12814" max="12814" width="14" style="837" customWidth="1"/>
    <col min="12815" max="13056" width="9.28515625" style="837"/>
    <col min="13057" max="13057" width="10.7109375" style="837" customWidth="1"/>
    <col min="13058" max="13058" width="8.7109375" style="837" customWidth="1"/>
    <col min="13059" max="13059" width="2.7109375" style="837" customWidth="1"/>
    <col min="13060" max="13060" width="180.7109375" style="837" customWidth="1"/>
    <col min="13061" max="13061" width="2.7109375" style="837" customWidth="1"/>
    <col min="13062" max="13062" width="20.7109375" style="837" customWidth="1"/>
    <col min="13063" max="13063" width="50.7109375" style="837" customWidth="1"/>
    <col min="13064" max="13069" width="12" style="837" customWidth="1"/>
    <col min="13070" max="13070" width="14" style="837" customWidth="1"/>
    <col min="13071" max="13312" width="9.28515625" style="837"/>
    <col min="13313" max="13313" width="10.7109375" style="837" customWidth="1"/>
    <col min="13314" max="13314" width="8.7109375" style="837" customWidth="1"/>
    <col min="13315" max="13315" width="2.7109375" style="837" customWidth="1"/>
    <col min="13316" max="13316" width="180.7109375" style="837" customWidth="1"/>
    <col min="13317" max="13317" width="2.7109375" style="837" customWidth="1"/>
    <col min="13318" max="13318" width="20.7109375" style="837" customWidth="1"/>
    <col min="13319" max="13319" width="50.7109375" style="837" customWidth="1"/>
    <col min="13320" max="13325" width="12" style="837" customWidth="1"/>
    <col min="13326" max="13326" width="14" style="837" customWidth="1"/>
    <col min="13327" max="13568" width="9.28515625" style="837"/>
    <col min="13569" max="13569" width="10.7109375" style="837" customWidth="1"/>
    <col min="13570" max="13570" width="8.7109375" style="837" customWidth="1"/>
    <col min="13571" max="13571" width="2.7109375" style="837" customWidth="1"/>
    <col min="13572" max="13572" width="180.7109375" style="837" customWidth="1"/>
    <col min="13573" max="13573" width="2.7109375" style="837" customWidth="1"/>
    <col min="13574" max="13574" width="20.7109375" style="837" customWidth="1"/>
    <col min="13575" max="13575" width="50.7109375" style="837" customWidth="1"/>
    <col min="13576" max="13581" width="12" style="837" customWidth="1"/>
    <col min="13582" max="13582" width="14" style="837" customWidth="1"/>
    <col min="13583" max="13824" width="9.28515625" style="837"/>
    <col min="13825" max="13825" width="10.7109375" style="837" customWidth="1"/>
    <col min="13826" max="13826" width="8.7109375" style="837" customWidth="1"/>
    <col min="13827" max="13827" width="2.7109375" style="837" customWidth="1"/>
    <col min="13828" max="13828" width="180.7109375" style="837" customWidth="1"/>
    <col min="13829" max="13829" width="2.7109375" style="837" customWidth="1"/>
    <col min="13830" max="13830" width="20.7109375" style="837" customWidth="1"/>
    <col min="13831" max="13831" width="50.7109375" style="837" customWidth="1"/>
    <col min="13832" max="13837" width="12" style="837" customWidth="1"/>
    <col min="13838" max="13838" width="14" style="837" customWidth="1"/>
    <col min="13839" max="14080" width="9.28515625" style="837"/>
    <col min="14081" max="14081" width="10.7109375" style="837" customWidth="1"/>
    <col min="14082" max="14082" width="8.7109375" style="837" customWidth="1"/>
    <col min="14083" max="14083" width="2.7109375" style="837" customWidth="1"/>
    <col min="14084" max="14084" width="180.7109375" style="837" customWidth="1"/>
    <col min="14085" max="14085" width="2.7109375" style="837" customWidth="1"/>
    <col min="14086" max="14086" width="20.7109375" style="837" customWidth="1"/>
    <col min="14087" max="14087" width="50.7109375" style="837" customWidth="1"/>
    <col min="14088" max="14093" width="12" style="837" customWidth="1"/>
    <col min="14094" max="14094" width="14" style="837" customWidth="1"/>
    <col min="14095" max="14336" width="9.28515625" style="837"/>
    <col min="14337" max="14337" width="10.7109375" style="837" customWidth="1"/>
    <col min="14338" max="14338" width="8.7109375" style="837" customWidth="1"/>
    <col min="14339" max="14339" width="2.7109375" style="837" customWidth="1"/>
    <col min="14340" max="14340" width="180.7109375" style="837" customWidth="1"/>
    <col min="14341" max="14341" width="2.7109375" style="837" customWidth="1"/>
    <col min="14342" max="14342" width="20.7109375" style="837" customWidth="1"/>
    <col min="14343" max="14343" width="50.7109375" style="837" customWidth="1"/>
    <col min="14344" max="14349" width="12" style="837" customWidth="1"/>
    <col min="14350" max="14350" width="14" style="837" customWidth="1"/>
    <col min="14351" max="14592" width="9.28515625" style="837"/>
    <col min="14593" max="14593" width="10.7109375" style="837" customWidth="1"/>
    <col min="14594" max="14594" width="8.7109375" style="837" customWidth="1"/>
    <col min="14595" max="14595" width="2.7109375" style="837" customWidth="1"/>
    <col min="14596" max="14596" width="180.7109375" style="837" customWidth="1"/>
    <col min="14597" max="14597" width="2.7109375" style="837" customWidth="1"/>
    <col min="14598" max="14598" width="20.7109375" style="837" customWidth="1"/>
    <col min="14599" max="14599" width="50.7109375" style="837" customWidth="1"/>
    <col min="14600" max="14605" width="12" style="837" customWidth="1"/>
    <col min="14606" max="14606" width="14" style="837" customWidth="1"/>
    <col min="14607" max="14848" width="9.28515625" style="837"/>
    <col min="14849" max="14849" width="10.7109375" style="837" customWidth="1"/>
    <col min="14850" max="14850" width="8.7109375" style="837" customWidth="1"/>
    <col min="14851" max="14851" width="2.7109375" style="837" customWidth="1"/>
    <col min="14852" max="14852" width="180.7109375" style="837" customWidth="1"/>
    <col min="14853" max="14853" width="2.7109375" style="837" customWidth="1"/>
    <col min="14854" max="14854" width="20.7109375" style="837" customWidth="1"/>
    <col min="14855" max="14855" width="50.7109375" style="837" customWidth="1"/>
    <col min="14856" max="14861" width="12" style="837" customWidth="1"/>
    <col min="14862" max="14862" width="14" style="837" customWidth="1"/>
    <col min="14863" max="15104" width="9.28515625" style="837"/>
    <col min="15105" max="15105" width="10.7109375" style="837" customWidth="1"/>
    <col min="15106" max="15106" width="8.7109375" style="837" customWidth="1"/>
    <col min="15107" max="15107" width="2.7109375" style="837" customWidth="1"/>
    <col min="15108" max="15108" width="180.7109375" style="837" customWidth="1"/>
    <col min="15109" max="15109" width="2.7109375" style="837" customWidth="1"/>
    <col min="15110" max="15110" width="20.7109375" style="837" customWidth="1"/>
    <col min="15111" max="15111" width="50.7109375" style="837" customWidth="1"/>
    <col min="15112" max="15117" width="12" style="837" customWidth="1"/>
    <col min="15118" max="15118" width="14" style="837" customWidth="1"/>
    <col min="15119" max="15360" width="9.28515625" style="837"/>
    <col min="15361" max="15361" width="10.7109375" style="837" customWidth="1"/>
    <col min="15362" max="15362" width="8.7109375" style="837" customWidth="1"/>
    <col min="15363" max="15363" width="2.7109375" style="837" customWidth="1"/>
    <col min="15364" max="15364" width="180.7109375" style="837" customWidth="1"/>
    <col min="15365" max="15365" width="2.7109375" style="837" customWidth="1"/>
    <col min="15366" max="15366" width="20.7109375" style="837" customWidth="1"/>
    <col min="15367" max="15367" width="50.7109375" style="837" customWidth="1"/>
    <col min="15368" max="15373" width="12" style="837" customWidth="1"/>
    <col min="15374" max="15374" width="14" style="837" customWidth="1"/>
    <col min="15375" max="15616" width="9.28515625" style="837"/>
    <col min="15617" max="15617" width="10.7109375" style="837" customWidth="1"/>
    <col min="15618" max="15618" width="8.7109375" style="837" customWidth="1"/>
    <col min="15619" max="15619" width="2.7109375" style="837" customWidth="1"/>
    <col min="15620" max="15620" width="180.7109375" style="837" customWidth="1"/>
    <col min="15621" max="15621" width="2.7109375" style="837" customWidth="1"/>
    <col min="15622" max="15622" width="20.7109375" style="837" customWidth="1"/>
    <col min="15623" max="15623" width="50.7109375" style="837" customWidth="1"/>
    <col min="15624" max="15629" width="12" style="837" customWidth="1"/>
    <col min="15630" max="15630" width="14" style="837" customWidth="1"/>
    <col min="15631" max="15872" width="9.28515625" style="837"/>
    <col min="15873" max="15873" width="10.7109375" style="837" customWidth="1"/>
    <col min="15874" max="15874" width="8.7109375" style="837" customWidth="1"/>
    <col min="15875" max="15875" width="2.7109375" style="837" customWidth="1"/>
    <col min="15876" max="15876" width="180.7109375" style="837" customWidth="1"/>
    <col min="15877" max="15877" width="2.7109375" style="837" customWidth="1"/>
    <col min="15878" max="15878" width="20.7109375" style="837" customWidth="1"/>
    <col min="15879" max="15879" width="50.7109375" style="837" customWidth="1"/>
    <col min="15880" max="15885" width="12" style="837" customWidth="1"/>
    <col min="15886" max="15886" width="14" style="837" customWidth="1"/>
    <col min="15887" max="16128" width="9.28515625" style="837"/>
    <col min="16129" max="16129" width="10.7109375" style="837" customWidth="1"/>
    <col min="16130" max="16130" width="8.7109375" style="837" customWidth="1"/>
    <col min="16131" max="16131" width="2.7109375" style="837" customWidth="1"/>
    <col min="16132" max="16132" width="180.7109375" style="837" customWidth="1"/>
    <col min="16133" max="16133" width="2.7109375" style="837" customWidth="1"/>
    <col min="16134" max="16134" width="20.7109375" style="837" customWidth="1"/>
    <col min="16135" max="16135" width="50.7109375" style="837" customWidth="1"/>
    <col min="16136" max="16141" width="12" style="837" customWidth="1"/>
    <col min="16142" max="16142" width="14" style="837" customWidth="1"/>
    <col min="16143" max="16384" width="9.28515625" style="837"/>
  </cols>
  <sheetData>
    <row r="1" spans="1:14" s="1146" customFormat="1" ht="35.1" customHeight="1" thickBot="1" x14ac:dyDescent="0.25">
      <c r="A1" s="1140"/>
      <c r="B1" s="1141"/>
      <c r="C1" s="1142"/>
      <c r="D1" s="1142"/>
      <c r="E1" s="1143"/>
      <c r="F1" s="1143"/>
      <c r="G1" s="1144" t="s">
        <v>954</v>
      </c>
      <c r="H1" s="1145" t="s">
        <v>932</v>
      </c>
      <c r="J1" s="1147"/>
    </row>
    <row r="2" spans="1:14" s="1146" customFormat="1" ht="35.1" customHeight="1" x14ac:dyDescent="0.4">
      <c r="A2" s="1148" t="s">
        <v>658</v>
      </c>
      <c r="B2" s="1149"/>
      <c r="C2" s="1150"/>
      <c r="D2" s="1150"/>
      <c r="E2" s="1150"/>
      <c r="F2" s="1151"/>
      <c r="G2" s="1795" t="str">
        <f>IF(AND(ISBLANK($F$13),SUM('t15(1)'!$W$1:$W$65519)+SUM('t15(1)'!$R$1:$R$65519)&gt;0),"Attenzione: è necessario compilare la domanda LEG428 !!!","OK")</f>
        <v>OK</v>
      </c>
      <c r="H2" s="1152"/>
      <c r="I2" s="1153"/>
      <c r="J2" s="1147"/>
    </row>
    <row r="3" spans="1:14" s="1157" customFormat="1" ht="35.1" customHeight="1" thickBot="1" x14ac:dyDescent="0.45">
      <c r="A3" s="1148" t="s">
        <v>659</v>
      </c>
      <c r="B3" s="1149"/>
      <c r="C3" s="1154"/>
      <c r="D3" s="1154"/>
      <c r="E3" s="1155"/>
      <c r="F3" s="1156"/>
      <c r="G3" s="1796"/>
      <c r="H3" s="1152"/>
      <c r="I3" s="1153"/>
      <c r="J3" s="1147"/>
    </row>
    <row r="4" spans="1:14" s="1164" customFormat="1" ht="35.1" customHeight="1" thickBot="1" x14ac:dyDescent="0.25">
      <c r="A4" s="1158"/>
      <c r="B4" s="1159"/>
      <c r="C4" s="1160"/>
      <c r="D4" s="1160"/>
      <c r="E4" s="1161"/>
      <c r="F4" s="1162"/>
      <c r="G4" s="1163" t="s">
        <v>660</v>
      </c>
      <c r="I4" s="1165"/>
    </row>
    <row r="5" spans="1:14" s="1164" customFormat="1" ht="35.1" customHeight="1" x14ac:dyDescent="0.2">
      <c r="A5" s="1166"/>
      <c r="B5" s="1167"/>
      <c r="D5" s="1168"/>
      <c r="E5" s="1168"/>
      <c r="F5" s="1169"/>
      <c r="G5" s="1797" t="s">
        <v>915</v>
      </c>
      <c r="I5" s="1165"/>
      <c r="J5" s="1168"/>
    </row>
    <row r="6" spans="1:14" s="1164" customFormat="1" ht="35.1" customHeight="1" thickBot="1" x14ac:dyDescent="0.25">
      <c r="A6" s="1170" t="str">
        <f>'t1'!$A$1</f>
        <v>REGIONI ED AUTONOMIE LOCALI - anno 2023</v>
      </c>
      <c r="B6" s="1171"/>
      <c r="C6" s="1172"/>
      <c r="D6" s="1173"/>
      <c r="E6" s="1172"/>
      <c r="F6" s="1172"/>
      <c r="G6" s="1798"/>
      <c r="H6" s="1174"/>
      <c r="I6" s="1165"/>
    </row>
    <row r="7" spans="1:14" s="1164" customFormat="1" ht="35.1" customHeight="1" x14ac:dyDescent="0.2">
      <c r="A7" s="1170"/>
      <c r="B7" s="1175"/>
      <c r="D7" s="1176" t="s">
        <v>955</v>
      </c>
      <c r="H7" s="1177"/>
      <c r="I7" s="1178"/>
      <c r="J7" s="1177"/>
      <c r="N7" s="833" t="s">
        <v>662</v>
      </c>
    </row>
    <row r="8" spans="1:14" s="1164" customFormat="1" ht="15" customHeight="1" x14ac:dyDescent="0.2">
      <c r="A8" s="1170"/>
      <c r="B8" s="1175"/>
      <c r="D8" s="1178"/>
      <c r="H8" s="1177"/>
      <c r="I8" s="1178"/>
      <c r="J8" s="1177"/>
      <c r="N8" s="1165">
        <f>(COUNTIF(F:F,"&lt;&gt;"&amp;"")+COUNTIF(D34,"&lt;&gt;"&amp;"")+COUNTIF(D37,"&lt;&gt;"&amp;""))-2</f>
        <v>0</v>
      </c>
    </row>
    <row r="9" spans="1:14" s="1164" customFormat="1" ht="10.35" customHeight="1" x14ac:dyDescent="0.2">
      <c r="A9" s="1170"/>
      <c r="B9" s="1175"/>
      <c r="D9" s="1178"/>
      <c r="H9" s="1177"/>
      <c r="I9" s="1178"/>
      <c r="J9" s="1177"/>
      <c r="N9" s="833"/>
    </row>
    <row r="10" spans="1:14" ht="10.35" customHeight="1" x14ac:dyDescent="0.25">
      <c r="A10" s="835"/>
      <c r="B10" s="845"/>
      <c r="D10" s="1179"/>
      <c r="E10" s="835"/>
      <c r="F10" s="849"/>
      <c r="H10" s="835"/>
      <c r="I10" s="835"/>
      <c r="J10" s="836"/>
    </row>
    <row r="11" spans="1:14" s="839" customFormat="1" ht="35.25" customHeight="1" x14ac:dyDescent="0.2">
      <c r="A11" s="1180" t="s">
        <v>674</v>
      </c>
      <c r="B11" s="1180"/>
      <c r="C11" s="1180"/>
      <c r="D11" s="1181" t="s">
        <v>831</v>
      </c>
      <c r="E11" s="1180"/>
      <c r="F11" s="1182"/>
      <c r="G11" s="838"/>
      <c r="I11" s="1183"/>
      <c r="J11" s="840"/>
    </row>
    <row r="12" spans="1:14" s="839" customFormat="1" ht="4.3499999999999996" customHeight="1" x14ac:dyDescent="0.2">
      <c r="A12" s="844"/>
      <c r="B12" s="845"/>
      <c r="D12" s="838"/>
      <c r="E12" s="841"/>
      <c r="F12" s="849"/>
      <c r="G12" s="838"/>
      <c r="I12" s="1183"/>
      <c r="J12" s="840"/>
    </row>
    <row r="13" spans="1:14" s="839" customFormat="1" ht="30" customHeight="1" x14ac:dyDescent="0.2">
      <c r="A13" s="854" t="s">
        <v>956</v>
      </c>
      <c r="B13" s="882" t="s">
        <v>672</v>
      </c>
      <c r="C13" s="1184" t="s">
        <v>993</v>
      </c>
      <c r="D13" s="856" t="s">
        <v>1299</v>
      </c>
      <c r="F13" s="851"/>
      <c r="G13" s="869" t="str">
        <f>IF(AND(ISBLANK(F13),C13="x",$N$8&gt;0),"Attenzione: domanda a risposta obbligatoria",IF(ISBLANK(F13),"",IF(ISNUMBER(F13),IF(F13-INT(F13)=0,"","  Errore ! Inserire un numero intero senza decimali"),"  Errore ! Inserire un numero intero senza decimali")))</f>
        <v/>
      </c>
      <c r="K13" s="847" t="str">
        <f>LEFT(A13,3)</f>
        <v>LEG</v>
      </c>
      <c r="L13" s="847" t="str">
        <f>RIGHT(A13,3)</f>
        <v>428</v>
      </c>
      <c r="M13" s="847" t="str">
        <f>B13</f>
        <v>INT</v>
      </c>
      <c r="N13" s="847" t="str">
        <f>IF(ISNUMBER(F13),ROUND(F13,0),"")</f>
        <v/>
      </c>
    </row>
    <row r="14" spans="1:14" s="839" customFormat="1" ht="4.3499999999999996" customHeight="1" x14ac:dyDescent="0.2">
      <c r="A14" s="858"/>
      <c r="B14" s="848"/>
      <c r="D14" s="841"/>
      <c r="E14" s="841"/>
      <c r="F14" s="849"/>
      <c r="G14" s="868"/>
      <c r="I14" s="1183"/>
      <c r="J14" s="840"/>
    </row>
    <row r="15" spans="1:14" s="839" customFormat="1" ht="30" customHeight="1" x14ac:dyDescent="0.2">
      <c r="A15" s="854" t="s">
        <v>994</v>
      </c>
      <c r="B15" s="882" t="s">
        <v>672</v>
      </c>
      <c r="C15" s="883"/>
      <c r="D15" s="856" t="s">
        <v>995</v>
      </c>
      <c r="E15" s="883"/>
      <c r="F15" s="885"/>
      <c r="G15" s="869" t="str">
        <f>IF(AND(ISBLANK(F15),C15="x",$N$8&gt;0),"Attenzione: domanda a risposta obbligatoria",IF(ISBLANK(F15),"",IF(ISNUMBER(F15),IF(F15-INT(F15)=0,"","  Errore ! Inserire un numero intero senza decimali"),"  Errore ! Inserire un numero intero senza decimali")))</f>
        <v/>
      </c>
      <c r="K15" s="847" t="str">
        <f>LEFT(A15,3)</f>
        <v>LEG</v>
      </c>
      <c r="L15" s="847" t="str">
        <f>RIGHT(A15,3)</f>
        <v>433</v>
      </c>
      <c r="M15" s="847" t="str">
        <f>B15</f>
        <v>INT</v>
      </c>
      <c r="N15" s="847" t="str">
        <f>IF(ISNUMBER(F15),ROUND(F15,0),"")</f>
        <v/>
      </c>
    </row>
    <row r="16" spans="1:14" s="839" customFormat="1" ht="4.3499999999999996" customHeight="1" x14ac:dyDescent="0.2">
      <c r="A16" s="857"/>
      <c r="B16" s="943"/>
      <c r="D16" s="853"/>
      <c r="E16" s="841"/>
      <c r="F16" s="849"/>
      <c r="G16" s="868"/>
      <c r="I16" s="1183"/>
      <c r="J16" s="840"/>
    </row>
    <row r="17" spans="1:14" s="839" customFormat="1" ht="30" customHeight="1" x14ac:dyDescent="0.2">
      <c r="A17" s="854" t="s">
        <v>996</v>
      </c>
      <c r="B17" s="882" t="s">
        <v>672</v>
      </c>
      <c r="D17" s="856" t="s">
        <v>997</v>
      </c>
      <c r="E17" s="883"/>
      <c r="F17" s="885"/>
      <c r="G17" s="869" t="str">
        <f>IF(AND(ISBLANK(F17),C17="x",$N$8&gt;0),"Attenzione: domanda a risposta obbligatoria",IF(ISBLANK(F17),"",IF(ISNUMBER(F17),IF(F17-INT(F17)=0,"","  Errore ! Inserire un numero intero senza decimali"),"  Errore ! Inserire un numero intero senza decimali")))</f>
        <v/>
      </c>
      <c r="K17" s="847" t="str">
        <f>LEFT(A17,3)</f>
        <v>LEG</v>
      </c>
      <c r="L17" s="847" t="str">
        <f>RIGHT(A17,3)</f>
        <v>434</v>
      </c>
      <c r="M17" s="847" t="str">
        <f>B17</f>
        <v>INT</v>
      </c>
      <c r="N17" s="847" t="str">
        <f>IF(ISNUMBER(F17),ROUND(F17,0),"")</f>
        <v/>
      </c>
    </row>
    <row r="18" spans="1:14" s="839" customFormat="1" ht="4.3499999999999996" customHeight="1" x14ac:dyDescent="0.2">
      <c r="A18" s="857"/>
      <c r="B18" s="943"/>
      <c r="D18" s="853"/>
      <c r="E18" s="841"/>
      <c r="F18" s="849"/>
      <c r="G18" s="868"/>
      <c r="I18" s="1183"/>
      <c r="J18" s="840"/>
    </row>
    <row r="19" spans="1:14" s="839" customFormat="1" ht="30" customHeight="1" x14ac:dyDescent="0.2">
      <c r="A19" s="854" t="s">
        <v>998</v>
      </c>
      <c r="B19" s="882" t="s">
        <v>672</v>
      </c>
      <c r="D19" s="856" t="s">
        <v>999</v>
      </c>
      <c r="E19" s="883"/>
      <c r="F19" s="885"/>
      <c r="G19" s="869" t="str">
        <f>IF(AND(ISBLANK(F19),C19="x",$N$8&gt;0),"Attenzione: domanda a risposta obbligatoria",IF(ISBLANK(F19),"",IF(ISNUMBER(F19),IF(F19-INT(F19)=0,"","  Errore ! Inserire un numero intero senza decimali"),"  Errore ! Inserire un numero intero senza decimali")))</f>
        <v/>
      </c>
      <c r="K19" s="847" t="str">
        <f>LEFT(A19,3)</f>
        <v>LEG</v>
      </c>
      <c r="L19" s="847" t="str">
        <f>RIGHT(A19,3)</f>
        <v>435</v>
      </c>
      <c r="M19" s="847" t="str">
        <f>B19</f>
        <v>INT</v>
      </c>
      <c r="N19" s="847" t="str">
        <f>IF(ISNUMBER(F19),ROUND(F19,0),"")</f>
        <v/>
      </c>
    </row>
    <row r="20" spans="1:14" s="839" customFormat="1" ht="4.3499999999999996" customHeight="1" x14ac:dyDescent="0.2">
      <c r="A20" s="857"/>
      <c r="B20" s="943"/>
      <c r="D20" s="853"/>
      <c r="E20" s="841"/>
      <c r="F20" s="849"/>
      <c r="G20" s="868"/>
      <c r="I20" s="1183"/>
      <c r="J20" s="840"/>
    </row>
    <row r="21" spans="1:14" s="839" customFormat="1" ht="30" customHeight="1" x14ac:dyDescent="0.2">
      <c r="A21" s="854" t="s">
        <v>1000</v>
      </c>
      <c r="B21" s="882" t="s">
        <v>675</v>
      </c>
      <c r="C21" s="1184" t="s">
        <v>993</v>
      </c>
      <c r="D21" s="856" t="s">
        <v>1142</v>
      </c>
      <c r="E21" s="883"/>
      <c r="F21" s="1185"/>
      <c r="G21" s="1186" t="str">
        <f>IF(AND(ISBLANK(F21),C21="x",$N$8&gt;0),"Attenzione: domanda a risposta obbligatoria",IF(ISBLANK(F21),"",IF(ISNUMBER(F21),IF(F21-ROUND(F21,4)=0,"","  Errore ! Inserire una % con al massimo due valori decimali"),"  Errore ! Inserire una % con al massimo due valori decimali")))</f>
        <v/>
      </c>
      <c r="K21" s="847" t="str">
        <f>LEFT(A21,3)</f>
        <v>LEG</v>
      </c>
      <c r="L21" s="847" t="str">
        <f>RIGHT(A21,3)</f>
        <v>436</v>
      </c>
      <c r="M21" s="847" t="str">
        <f>B21</f>
        <v>PERC</v>
      </c>
      <c r="N21" s="1187" t="str">
        <f>IF(ISNUMBER(F21),ROUND(F21,4)*100,"")</f>
        <v/>
      </c>
    </row>
    <row r="22" spans="1:14" s="839" customFormat="1" ht="4.3499999999999996" customHeight="1" x14ac:dyDescent="0.2">
      <c r="A22" s="857"/>
      <c r="B22" s="943"/>
      <c r="D22" s="853"/>
      <c r="E22" s="841"/>
      <c r="F22" s="849"/>
      <c r="G22" s="868"/>
      <c r="I22" s="1183"/>
      <c r="J22" s="840"/>
    </row>
    <row r="23" spans="1:14" s="839" customFormat="1" ht="30" customHeight="1" x14ac:dyDescent="0.2">
      <c r="A23" s="854" t="s">
        <v>1001</v>
      </c>
      <c r="B23" s="882" t="s">
        <v>672</v>
      </c>
      <c r="D23" s="856" t="s">
        <v>1002</v>
      </c>
      <c r="E23" s="883"/>
      <c r="F23" s="1188" t="str">
        <f>IF(OR(ISBLANK(F17),ISBLANK(F21)),"",F17*F21)</f>
        <v/>
      </c>
      <c r="G23" s="869"/>
      <c r="K23" s="847" t="str">
        <f>LEFT(A23,3)</f>
        <v>LEG</v>
      </c>
      <c r="L23" s="847" t="str">
        <f>RIGHT(A23,3)</f>
        <v>437</v>
      </c>
      <c r="M23" s="847" t="str">
        <f>B23</f>
        <v>INT</v>
      </c>
      <c r="N23" s="847" t="str">
        <f>IF(ISNUMBER(F23),ROUND(F23,0),"")</f>
        <v/>
      </c>
    </row>
    <row r="24" spans="1:14" s="839" customFormat="1" ht="4.3499999999999996" customHeight="1" x14ac:dyDescent="0.2">
      <c r="A24" s="857"/>
      <c r="B24" s="943"/>
      <c r="D24" s="853"/>
      <c r="E24" s="841"/>
      <c r="F24" s="849"/>
      <c r="G24" s="868"/>
      <c r="I24" s="1183"/>
      <c r="J24" s="840"/>
    </row>
    <row r="25" spans="1:14" s="839" customFormat="1" ht="30" customHeight="1" x14ac:dyDescent="0.2">
      <c r="A25" s="854" t="s">
        <v>1003</v>
      </c>
      <c r="B25" s="882" t="s">
        <v>672</v>
      </c>
      <c r="C25" s="883"/>
      <c r="D25" s="856" t="s">
        <v>1004</v>
      </c>
      <c r="E25" s="883"/>
      <c r="F25" s="1188" t="str">
        <f>IF(OR(ISBLANK(F19),ISBLANK(F21)),"",F19*F21)</f>
        <v/>
      </c>
      <c r="G25" s="869"/>
      <c r="K25" s="847" t="str">
        <f>LEFT(A25,3)</f>
        <v>LEG</v>
      </c>
      <c r="L25" s="847" t="str">
        <f>RIGHT(A25,3)</f>
        <v>438</v>
      </c>
      <c r="M25" s="847" t="str">
        <f>B25</f>
        <v>INT</v>
      </c>
      <c r="N25" s="847" t="str">
        <f>IF(ISNUMBER(F25),ROUND(F25,0),"")</f>
        <v/>
      </c>
    </row>
    <row r="26" spans="1:14" s="839" customFormat="1" ht="4.3499999999999996" customHeight="1" x14ac:dyDescent="0.2">
      <c r="A26" s="858"/>
      <c r="B26" s="848"/>
      <c r="D26" s="841"/>
      <c r="E26" s="841"/>
      <c r="F26" s="849"/>
      <c r="G26" s="868"/>
      <c r="I26" s="1183"/>
      <c r="J26" s="840"/>
    </row>
    <row r="27" spans="1:14" s="839" customFormat="1" ht="30" customHeight="1" x14ac:dyDescent="0.2">
      <c r="A27" s="1401" t="s">
        <v>1300</v>
      </c>
      <c r="B27" s="1447" t="s">
        <v>672</v>
      </c>
      <c r="C27" s="900"/>
      <c r="D27" s="1448" t="s">
        <v>1368</v>
      </c>
      <c r="E27" s="883"/>
      <c r="F27" s="885"/>
      <c r="G27" s="869" t="str">
        <f>IF(AND(ISBLANK(F27),C27="x",$N$8&gt;0),"Attenzione: domanda a risposta obbligatoria",IF(ISBLANK(F27),"",IF(ISNUMBER(F27),IF(F27-INT(F27)=0,"","  Errore ! Inserire un numero intero senza decimali"),"  Errore ! Inserire un numero intero senza decimali")))</f>
        <v/>
      </c>
      <c r="K27" s="847" t="str">
        <f>LEFT(A27,3)</f>
        <v>LEG</v>
      </c>
      <c r="L27" s="847" t="str">
        <f>RIGHT(A27,3)</f>
        <v>485</v>
      </c>
      <c r="M27" s="847" t="str">
        <f>B27</f>
        <v>INT</v>
      </c>
      <c r="N27" s="847" t="str">
        <f>IF(ISNUMBER(F27),ROUND(F27,0),"")</f>
        <v/>
      </c>
    </row>
    <row r="28" spans="1:14" s="839" customFormat="1" ht="4.3499999999999996" customHeight="1" x14ac:dyDescent="0.2">
      <c r="A28" s="858"/>
      <c r="B28" s="848"/>
      <c r="D28" s="841"/>
      <c r="E28" s="841"/>
      <c r="F28" s="849"/>
      <c r="G28" s="838"/>
      <c r="I28" s="1183"/>
      <c r="J28" s="840"/>
    </row>
    <row r="29" spans="1:14" s="839" customFormat="1" ht="30" customHeight="1" x14ac:dyDescent="0.2">
      <c r="A29" s="854" t="s">
        <v>897</v>
      </c>
      <c r="B29" s="882" t="s">
        <v>672</v>
      </c>
      <c r="D29" s="856" t="s">
        <v>1301</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t="str">
        <f>IF(ISNUMBER(F29),ROUND(F29,0),"")</f>
        <v/>
      </c>
    </row>
    <row r="30" spans="1:14" s="839" customFormat="1" ht="4.3499999999999996" customHeight="1" x14ac:dyDescent="0.2">
      <c r="A30" s="858"/>
      <c r="B30" s="848"/>
      <c r="D30" s="841"/>
      <c r="E30" s="841"/>
      <c r="F30" s="849"/>
      <c r="G30" s="838"/>
      <c r="I30" s="1183"/>
      <c r="J30" s="840"/>
    </row>
    <row r="31" spans="1:14" s="839" customFormat="1" ht="16.8" x14ac:dyDescent="0.2">
      <c r="A31" s="1180" t="s">
        <v>705</v>
      </c>
      <c r="B31" s="1180"/>
      <c r="C31" s="1180"/>
      <c r="D31" s="1181" t="s">
        <v>706</v>
      </c>
      <c r="E31" s="1180"/>
      <c r="F31" s="1182"/>
      <c r="G31" s="838"/>
      <c r="I31" s="1183"/>
      <c r="J31" s="840"/>
    </row>
    <row r="32" spans="1:14" s="839" customFormat="1" ht="4.3499999999999996" customHeight="1" x14ac:dyDescent="0.2">
      <c r="A32" s="858"/>
      <c r="B32" s="848"/>
      <c r="D32" s="841"/>
      <c r="E32" s="841"/>
      <c r="F32" s="843"/>
      <c r="G32" s="838"/>
      <c r="I32" s="1183"/>
      <c r="J32" s="840"/>
    </row>
    <row r="33" spans="1:14" s="839" customFormat="1" x14ac:dyDescent="0.2">
      <c r="A33" s="844" t="s">
        <v>707</v>
      </c>
      <c r="B33" s="845" t="s">
        <v>487</v>
      </c>
      <c r="D33" s="841" t="s">
        <v>708</v>
      </c>
      <c r="F33" s="843"/>
      <c r="G33" s="838"/>
      <c r="K33" s="847" t="str">
        <f>LEFT(A33,3)</f>
        <v>INF</v>
      </c>
      <c r="L33" s="847" t="str">
        <f>RIGHT(A33,3)</f>
        <v>209</v>
      </c>
      <c r="M33" s="847" t="str">
        <f>B33</f>
        <v>NOTE</v>
      </c>
      <c r="N33" s="839" t="str">
        <f>IF(ISBLANK(D34),"",LEFT(D34,1500))</f>
        <v/>
      </c>
    </row>
    <row r="34" spans="1:14" s="839" customFormat="1" ht="45" customHeight="1" x14ac:dyDescent="0.2">
      <c r="A34" s="1189"/>
      <c r="B34" s="859"/>
      <c r="D34" s="1792"/>
      <c r="E34" s="1793"/>
      <c r="F34" s="1794"/>
      <c r="G34" s="869" t="str">
        <f>IF(LEN(D34)&gt;1500,"Attenzione, è stato superato il numero massimo di 1500 caratteri","")</f>
        <v/>
      </c>
      <c r="I34" s="1183"/>
    </row>
    <row r="35" spans="1:14" s="839" customFormat="1" ht="4.3499999999999996" customHeight="1" x14ac:dyDescent="0.2">
      <c r="A35" s="860"/>
      <c r="B35" s="845"/>
      <c r="D35" s="841"/>
      <c r="E35" s="841"/>
      <c r="F35" s="861"/>
      <c r="G35" s="838"/>
      <c r="I35" s="1183"/>
      <c r="J35" s="862"/>
    </row>
    <row r="36" spans="1:14" s="839" customFormat="1" x14ac:dyDescent="0.2">
      <c r="A36" s="844" t="s">
        <v>709</v>
      </c>
      <c r="B36" s="845" t="s">
        <v>487</v>
      </c>
      <c r="D36" s="841" t="s">
        <v>710</v>
      </c>
      <c r="F36" s="843"/>
      <c r="G36" s="838"/>
      <c r="K36" s="847" t="str">
        <f>LEFT(A36,3)</f>
        <v>INF</v>
      </c>
      <c r="L36" s="847" t="str">
        <f>RIGHT(A36,3)</f>
        <v>127</v>
      </c>
      <c r="M36" s="847" t="str">
        <f>B36</f>
        <v>NOTE</v>
      </c>
      <c r="N36" s="839" t="str">
        <f>IF(ISBLANK(D37),"",LEFT(D37,1500))</f>
        <v/>
      </c>
    </row>
    <row r="37" spans="1:14" s="839" customFormat="1" ht="45" customHeight="1" x14ac:dyDescent="0.2">
      <c r="A37" s="1189"/>
      <c r="B37" s="859"/>
      <c r="D37" s="1792"/>
      <c r="E37" s="1793"/>
      <c r="F37" s="1794"/>
      <c r="G37" s="869" t="str">
        <f>IF(LEN(D37)&gt;1500,"Attenzione, è stato superato il numero massimo di 1500 caratteri","")</f>
        <v/>
      </c>
      <c r="I37" s="1183"/>
      <c r="K37" s="863" t="s">
        <v>534</v>
      </c>
    </row>
    <row r="38" spans="1:14" s="839" customFormat="1" ht="15.6" x14ac:dyDescent="0.2">
      <c r="A38" s="1189"/>
      <c r="B38" s="859"/>
      <c r="D38" s="1397"/>
      <c r="E38" s="1397"/>
      <c r="F38" s="1397"/>
      <c r="G38" s="869"/>
      <c r="I38" s="1183"/>
      <c r="K38" s="863"/>
    </row>
    <row r="39" spans="1:14" ht="16.2" x14ac:dyDescent="0.25">
      <c r="A39" s="1198" t="s">
        <v>1302</v>
      </c>
      <c r="B39" s="1398"/>
      <c r="C39" s="1399"/>
      <c r="D39" s="1399"/>
      <c r="E39" s="1399"/>
      <c r="F39" s="1400"/>
    </row>
    <row r="40" spans="1:14" x14ac:dyDescent="0.25">
      <c r="A40" s="1198" t="s">
        <v>1303</v>
      </c>
      <c r="B40" s="1398"/>
      <c r="C40" s="1399"/>
      <c r="D40" s="1399"/>
      <c r="E40" s="1399"/>
      <c r="F40" s="1400"/>
    </row>
    <row r="41" spans="1:14" x14ac:dyDescent="0.25">
      <c r="A41" s="1198" t="s">
        <v>1304</v>
      </c>
      <c r="B41" s="1398"/>
      <c r="C41" s="1399"/>
      <c r="D41" s="1399"/>
      <c r="E41" s="1399"/>
      <c r="F41" s="1400"/>
    </row>
  </sheetData>
  <sheetProtection algorithmName="SHA-512" hashValue="/hcXgz7dXjvFhc+bBOXg+9fpZv0RBjNO9ZY54sbVtvt8Zc2i/SIZ+BHEKWa23xwNwawM5Pi29Oumv7lZ6AQsgw==" saltValue="JRwm6hoLmebw5RrM2tKZFw==" spinCount="100000" sheet="1" formatColumns="0" selectLockedCells="1"/>
  <mergeCells count="4">
    <mergeCell ref="D37:F37"/>
    <mergeCell ref="G2:G3"/>
    <mergeCell ref="G5:G6"/>
    <mergeCell ref="D34:F34"/>
  </mergeCells>
  <dataValidations count="3">
    <dataValidation type="textLength" allowBlank="1" showInputMessage="1" showErrorMessage="1" errorTitle="Errore di digitazione" error="Inserire massimo 1500 caratteri"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37:F41 IZ37:JB41 SV37:SX41 ACR37:ACT41 AMN37:AMP41 AWJ37:AWL41 BGF37:BGH41 BQB37:BQD41 BZX37:BZZ41 CJT37:CJV41 CTP37:CTR41 DDL37:DDN41 DNH37:DNJ41 DXD37:DXF41 EGZ37:EHB41 EQV37:EQX41 FAR37:FAT41 FKN37:FKP41 FUJ37:FUL41 GEF37:GEH41 GOB37:GOD41 GXX37:GXZ41 HHT37:HHV41 HRP37:HRR41 IBL37:IBN41 ILH37:ILJ41 IVD37:IVF41 JEZ37:JFB41 JOV37:JOX41 JYR37:JYT41 KIN37:KIP41 KSJ37:KSL41 LCF37:LCH41 LMB37:LMD41 LVX37:LVZ41 MFT37:MFV41 MPP37:MPR41 MZL37:MZN41 NJH37:NJJ41 NTD37:NTF41 OCZ37:ODB41 OMV37:OMX41 OWR37:OWT41 PGN37:PGP41 PQJ37:PQL41 QAF37:QAH41 QKB37:QKD41 QTX37:QTZ41 RDT37:RDV41 RNP37:RNR41 RXL37:RXN41 SHH37:SHJ41 SRD37:SRF41 TAZ37:TBB41 TKV37:TKX41 TUR37:TUT41 UEN37:UEP41 UOJ37:UOL41 UYF37:UYH41 VIB37:VID41 VRX37:VRZ41 WBT37:WBV41 WLP37:WLR41 WVL37:WVN41 D65573:F65577 IZ65573:JB65577 SV65573:SX65577 ACR65573:ACT65577 AMN65573:AMP65577 AWJ65573:AWL65577 BGF65573:BGH65577 BQB65573:BQD65577 BZX65573:BZZ65577 CJT65573:CJV65577 CTP65573:CTR65577 DDL65573:DDN65577 DNH65573:DNJ65577 DXD65573:DXF65577 EGZ65573:EHB65577 EQV65573:EQX65577 FAR65573:FAT65577 FKN65573:FKP65577 FUJ65573:FUL65577 GEF65573:GEH65577 GOB65573:GOD65577 GXX65573:GXZ65577 HHT65573:HHV65577 HRP65573:HRR65577 IBL65573:IBN65577 ILH65573:ILJ65577 IVD65573:IVF65577 JEZ65573:JFB65577 JOV65573:JOX65577 JYR65573:JYT65577 KIN65573:KIP65577 KSJ65573:KSL65577 LCF65573:LCH65577 LMB65573:LMD65577 LVX65573:LVZ65577 MFT65573:MFV65577 MPP65573:MPR65577 MZL65573:MZN65577 NJH65573:NJJ65577 NTD65573:NTF65577 OCZ65573:ODB65577 OMV65573:OMX65577 OWR65573:OWT65577 PGN65573:PGP65577 PQJ65573:PQL65577 QAF65573:QAH65577 QKB65573:QKD65577 QTX65573:QTZ65577 RDT65573:RDV65577 RNP65573:RNR65577 RXL65573:RXN65577 SHH65573:SHJ65577 SRD65573:SRF65577 TAZ65573:TBB65577 TKV65573:TKX65577 TUR65573:TUT65577 UEN65573:UEP65577 UOJ65573:UOL65577 UYF65573:UYH65577 VIB65573:VID65577 VRX65573:VRZ65577 WBT65573:WBV65577 WLP65573:WLR65577 WVL65573:WVN65577 D131109:F131113 IZ131109:JB131113 SV131109:SX131113 ACR131109:ACT131113 AMN131109:AMP131113 AWJ131109:AWL131113 BGF131109:BGH131113 BQB131109:BQD131113 BZX131109:BZZ131113 CJT131109:CJV131113 CTP131109:CTR131113 DDL131109:DDN131113 DNH131109:DNJ131113 DXD131109:DXF131113 EGZ131109:EHB131113 EQV131109:EQX131113 FAR131109:FAT131113 FKN131109:FKP131113 FUJ131109:FUL131113 GEF131109:GEH131113 GOB131109:GOD131113 GXX131109:GXZ131113 HHT131109:HHV131113 HRP131109:HRR131113 IBL131109:IBN131113 ILH131109:ILJ131113 IVD131109:IVF131113 JEZ131109:JFB131113 JOV131109:JOX131113 JYR131109:JYT131113 KIN131109:KIP131113 KSJ131109:KSL131113 LCF131109:LCH131113 LMB131109:LMD131113 LVX131109:LVZ131113 MFT131109:MFV131113 MPP131109:MPR131113 MZL131109:MZN131113 NJH131109:NJJ131113 NTD131109:NTF131113 OCZ131109:ODB131113 OMV131109:OMX131113 OWR131109:OWT131113 PGN131109:PGP131113 PQJ131109:PQL131113 QAF131109:QAH131113 QKB131109:QKD131113 QTX131109:QTZ131113 RDT131109:RDV131113 RNP131109:RNR131113 RXL131109:RXN131113 SHH131109:SHJ131113 SRD131109:SRF131113 TAZ131109:TBB131113 TKV131109:TKX131113 TUR131109:TUT131113 UEN131109:UEP131113 UOJ131109:UOL131113 UYF131109:UYH131113 VIB131109:VID131113 VRX131109:VRZ131113 WBT131109:WBV131113 WLP131109:WLR131113 WVL131109:WVN131113 D196645:F196649 IZ196645:JB196649 SV196645:SX196649 ACR196645:ACT196649 AMN196645:AMP196649 AWJ196645:AWL196649 BGF196645:BGH196649 BQB196645:BQD196649 BZX196645:BZZ196649 CJT196645:CJV196649 CTP196645:CTR196649 DDL196645:DDN196649 DNH196645:DNJ196649 DXD196645:DXF196649 EGZ196645:EHB196649 EQV196645:EQX196649 FAR196645:FAT196649 FKN196645:FKP196649 FUJ196645:FUL196649 GEF196645:GEH196649 GOB196645:GOD196649 GXX196645:GXZ196649 HHT196645:HHV196649 HRP196645:HRR196649 IBL196645:IBN196649 ILH196645:ILJ196649 IVD196645:IVF196649 JEZ196645:JFB196649 JOV196645:JOX196649 JYR196645:JYT196649 KIN196645:KIP196649 KSJ196645:KSL196649 LCF196645:LCH196649 LMB196645:LMD196649 LVX196645:LVZ196649 MFT196645:MFV196649 MPP196645:MPR196649 MZL196645:MZN196649 NJH196645:NJJ196649 NTD196645:NTF196649 OCZ196645:ODB196649 OMV196645:OMX196649 OWR196645:OWT196649 PGN196645:PGP196649 PQJ196645:PQL196649 QAF196645:QAH196649 QKB196645:QKD196649 QTX196645:QTZ196649 RDT196645:RDV196649 RNP196645:RNR196649 RXL196645:RXN196649 SHH196645:SHJ196649 SRD196645:SRF196649 TAZ196645:TBB196649 TKV196645:TKX196649 TUR196645:TUT196649 UEN196645:UEP196649 UOJ196645:UOL196649 UYF196645:UYH196649 VIB196645:VID196649 VRX196645:VRZ196649 WBT196645:WBV196649 WLP196645:WLR196649 WVL196645:WVN196649 D262181:F262185 IZ262181:JB262185 SV262181:SX262185 ACR262181:ACT262185 AMN262181:AMP262185 AWJ262181:AWL262185 BGF262181:BGH262185 BQB262181:BQD262185 BZX262181:BZZ262185 CJT262181:CJV262185 CTP262181:CTR262185 DDL262181:DDN262185 DNH262181:DNJ262185 DXD262181:DXF262185 EGZ262181:EHB262185 EQV262181:EQX262185 FAR262181:FAT262185 FKN262181:FKP262185 FUJ262181:FUL262185 GEF262181:GEH262185 GOB262181:GOD262185 GXX262181:GXZ262185 HHT262181:HHV262185 HRP262181:HRR262185 IBL262181:IBN262185 ILH262181:ILJ262185 IVD262181:IVF262185 JEZ262181:JFB262185 JOV262181:JOX262185 JYR262181:JYT262185 KIN262181:KIP262185 KSJ262181:KSL262185 LCF262181:LCH262185 LMB262181:LMD262185 LVX262181:LVZ262185 MFT262181:MFV262185 MPP262181:MPR262185 MZL262181:MZN262185 NJH262181:NJJ262185 NTD262181:NTF262185 OCZ262181:ODB262185 OMV262181:OMX262185 OWR262181:OWT262185 PGN262181:PGP262185 PQJ262181:PQL262185 QAF262181:QAH262185 QKB262181:QKD262185 QTX262181:QTZ262185 RDT262181:RDV262185 RNP262181:RNR262185 RXL262181:RXN262185 SHH262181:SHJ262185 SRD262181:SRF262185 TAZ262181:TBB262185 TKV262181:TKX262185 TUR262181:TUT262185 UEN262181:UEP262185 UOJ262181:UOL262185 UYF262181:UYH262185 VIB262181:VID262185 VRX262181:VRZ262185 WBT262181:WBV262185 WLP262181:WLR262185 WVL262181:WVN262185 D327717:F327721 IZ327717:JB327721 SV327717:SX327721 ACR327717:ACT327721 AMN327717:AMP327721 AWJ327717:AWL327721 BGF327717:BGH327721 BQB327717:BQD327721 BZX327717:BZZ327721 CJT327717:CJV327721 CTP327717:CTR327721 DDL327717:DDN327721 DNH327717:DNJ327721 DXD327717:DXF327721 EGZ327717:EHB327721 EQV327717:EQX327721 FAR327717:FAT327721 FKN327717:FKP327721 FUJ327717:FUL327721 GEF327717:GEH327721 GOB327717:GOD327721 GXX327717:GXZ327721 HHT327717:HHV327721 HRP327717:HRR327721 IBL327717:IBN327721 ILH327717:ILJ327721 IVD327717:IVF327721 JEZ327717:JFB327721 JOV327717:JOX327721 JYR327717:JYT327721 KIN327717:KIP327721 KSJ327717:KSL327721 LCF327717:LCH327721 LMB327717:LMD327721 LVX327717:LVZ327721 MFT327717:MFV327721 MPP327717:MPR327721 MZL327717:MZN327721 NJH327717:NJJ327721 NTD327717:NTF327721 OCZ327717:ODB327721 OMV327717:OMX327721 OWR327717:OWT327721 PGN327717:PGP327721 PQJ327717:PQL327721 QAF327717:QAH327721 QKB327717:QKD327721 QTX327717:QTZ327721 RDT327717:RDV327721 RNP327717:RNR327721 RXL327717:RXN327721 SHH327717:SHJ327721 SRD327717:SRF327721 TAZ327717:TBB327721 TKV327717:TKX327721 TUR327717:TUT327721 UEN327717:UEP327721 UOJ327717:UOL327721 UYF327717:UYH327721 VIB327717:VID327721 VRX327717:VRZ327721 WBT327717:WBV327721 WLP327717:WLR327721 WVL327717:WVN327721 D393253:F393257 IZ393253:JB393257 SV393253:SX393257 ACR393253:ACT393257 AMN393253:AMP393257 AWJ393253:AWL393257 BGF393253:BGH393257 BQB393253:BQD393257 BZX393253:BZZ393257 CJT393253:CJV393257 CTP393253:CTR393257 DDL393253:DDN393257 DNH393253:DNJ393257 DXD393253:DXF393257 EGZ393253:EHB393257 EQV393253:EQX393257 FAR393253:FAT393257 FKN393253:FKP393257 FUJ393253:FUL393257 GEF393253:GEH393257 GOB393253:GOD393257 GXX393253:GXZ393257 HHT393253:HHV393257 HRP393253:HRR393257 IBL393253:IBN393257 ILH393253:ILJ393257 IVD393253:IVF393257 JEZ393253:JFB393257 JOV393253:JOX393257 JYR393253:JYT393257 KIN393253:KIP393257 KSJ393253:KSL393257 LCF393253:LCH393257 LMB393253:LMD393257 LVX393253:LVZ393257 MFT393253:MFV393257 MPP393253:MPR393257 MZL393253:MZN393257 NJH393253:NJJ393257 NTD393253:NTF393257 OCZ393253:ODB393257 OMV393253:OMX393257 OWR393253:OWT393257 PGN393253:PGP393257 PQJ393253:PQL393257 QAF393253:QAH393257 QKB393253:QKD393257 QTX393253:QTZ393257 RDT393253:RDV393257 RNP393253:RNR393257 RXL393253:RXN393257 SHH393253:SHJ393257 SRD393253:SRF393257 TAZ393253:TBB393257 TKV393253:TKX393257 TUR393253:TUT393257 UEN393253:UEP393257 UOJ393253:UOL393257 UYF393253:UYH393257 VIB393253:VID393257 VRX393253:VRZ393257 WBT393253:WBV393257 WLP393253:WLR393257 WVL393253:WVN393257 D458789:F458793 IZ458789:JB458793 SV458789:SX458793 ACR458789:ACT458793 AMN458789:AMP458793 AWJ458789:AWL458793 BGF458789:BGH458793 BQB458789:BQD458793 BZX458789:BZZ458793 CJT458789:CJV458793 CTP458789:CTR458793 DDL458789:DDN458793 DNH458789:DNJ458793 DXD458789:DXF458793 EGZ458789:EHB458793 EQV458789:EQX458793 FAR458789:FAT458793 FKN458789:FKP458793 FUJ458789:FUL458793 GEF458789:GEH458793 GOB458789:GOD458793 GXX458789:GXZ458793 HHT458789:HHV458793 HRP458789:HRR458793 IBL458789:IBN458793 ILH458789:ILJ458793 IVD458789:IVF458793 JEZ458789:JFB458793 JOV458789:JOX458793 JYR458789:JYT458793 KIN458789:KIP458793 KSJ458789:KSL458793 LCF458789:LCH458793 LMB458789:LMD458793 LVX458789:LVZ458793 MFT458789:MFV458793 MPP458789:MPR458793 MZL458789:MZN458793 NJH458789:NJJ458793 NTD458789:NTF458793 OCZ458789:ODB458793 OMV458789:OMX458793 OWR458789:OWT458793 PGN458789:PGP458793 PQJ458789:PQL458793 QAF458789:QAH458793 QKB458789:QKD458793 QTX458789:QTZ458793 RDT458789:RDV458793 RNP458789:RNR458793 RXL458789:RXN458793 SHH458789:SHJ458793 SRD458789:SRF458793 TAZ458789:TBB458793 TKV458789:TKX458793 TUR458789:TUT458793 UEN458789:UEP458793 UOJ458789:UOL458793 UYF458789:UYH458793 VIB458789:VID458793 VRX458789:VRZ458793 WBT458789:WBV458793 WLP458789:WLR458793 WVL458789:WVN458793 D524325:F524329 IZ524325:JB524329 SV524325:SX524329 ACR524325:ACT524329 AMN524325:AMP524329 AWJ524325:AWL524329 BGF524325:BGH524329 BQB524325:BQD524329 BZX524325:BZZ524329 CJT524325:CJV524329 CTP524325:CTR524329 DDL524325:DDN524329 DNH524325:DNJ524329 DXD524325:DXF524329 EGZ524325:EHB524329 EQV524325:EQX524329 FAR524325:FAT524329 FKN524325:FKP524329 FUJ524325:FUL524329 GEF524325:GEH524329 GOB524325:GOD524329 GXX524325:GXZ524329 HHT524325:HHV524329 HRP524325:HRR524329 IBL524325:IBN524329 ILH524325:ILJ524329 IVD524325:IVF524329 JEZ524325:JFB524329 JOV524325:JOX524329 JYR524325:JYT524329 KIN524325:KIP524329 KSJ524325:KSL524329 LCF524325:LCH524329 LMB524325:LMD524329 LVX524325:LVZ524329 MFT524325:MFV524329 MPP524325:MPR524329 MZL524325:MZN524329 NJH524325:NJJ524329 NTD524325:NTF524329 OCZ524325:ODB524329 OMV524325:OMX524329 OWR524325:OWT524329 PGN524325:PGP524329 PQJ524325:PQL524329 QAF524325:QAH524329 QKB524325:QKD524329 QTX524325:QTZ524329 RDT524325:RDV524329 RNP524325:RNR524329 RXL524325:RXN524329 SHH524325:SHJ524329 SRD524325:SRF524329 TAZ524325:TBB524329 TKV524325:TKX524329 TUR524325:TUT524329 UEN524325:UEP524329 UOJ524325:UOL524329 UYF524325:UYH524329 VIB524325:VID524329 VRX524325:VRZ524329 WBT524325:WBV524329 WLP524325:WLR524329 WVL524325:WVN524329 D589861:F589865 IZ589861:JB589865 SV589861:SX589865 ACR589861:ACT589865 AMN589861:AMP589865 AWJ589861:AWL589865 BGF589861:BGH589865 BQB589861:BQD589865 BZX589861:BZZ589865 CJT589861:CJV589865 CTP589861:CTR589865 DDL589861:DDN589865 DNH589861:DNJ589865 DXD589861:DXF589865 EGZ589861:EHB589865 EQV589861:EQX589865 FAR589861:FAT589865 FKN589861:FKP589865 FUJ589861:FUL589865 GEF589861:GEH589865 GOB589861:GOD589865 GXX589861:GXZ589865 HHT589861:HHV589865 HRP589861:HRR589865 IBL589861:IBN589865 ILH589861:ILJ589865 IVD589861:IVF589865 JEZ589861:JFB589865 JOV589861:JOX589865 JYR589861:JYT589865 KIN589861:KIP589865 KSJ589861:KSL589865 LCF589861:LCH589865 LMB589861:LMD589865 LVX589861:LVZ589865 MFT589861:MFV589865 MPP589861:MPR589865 MZL589861:MZN589865 NJH589861:NJJ589865 NTD589861:NTF589865 OCZ589861:ODB589865 OMV589861:OMX589865 OWR589861:OWT589865 PGN589861:PGP589865 PQJ589861:PQL589865 QAF589861:QAH589865 QKB589861:QKD589865 QTX589861:QTZ589865 RDT589861:RDV589865 RNP589861:RNR589865 RXL589861:RXN589865 SHH589861:SHJ589865 SRD589861:SRF589865 TAZ589861:TBB589865 TKV589861:TKX589865 TUR589861:TUT589865 UEN589861:UEP589865 UOJ589861:UOL589865 UYF589861:UYH589865 VIB589861:VID589865 VRX589861:VRZ589865 WBT589861:WBV589865 WLP589861:WLR589865 WVL589861:WVN589865 D655397:F655401 IZ655397:JB655401 SV655397:SX655401 ACR655397:ACT655401 AMN655397:AMP655401 AWJ655397:AWL655401 BGF655397:BGH655401 BQB655397:BQD655401 BZX655397:BZZ655401 CJT655397:CJV655401 CTP655397:CTR655401 DDL655397:DDN655401 DNH655397:DNJ655401 DXD655397:DXF655401 EGZ655397:EHB655401 EQV655397:EQX655401 FAR655397:FAT655401 FKN655397:FKP655401 FUJ655397:FUL655401 GEF655397:GEH655401 GOB655397:GOD655401 GXX655397:GXZ655401 HHT655397:HHV655401 HRP655397:HRR655401 IBL655397:IBN655401 ILH655397:ILJ655401 IVD655397:IVF655401 JEZ655397:JFB655401 JOV655397:JOX655401 JYR655397:JYT655401 KIN655397:KIP655401 KSJ655397:KSL655401 LCF655397:LCH655401 LMB655397:LMD655401 LVX655397:LVZ655401 MFT655397:MFV655401 MPP655397:MPR655401 MZL655397:MZN655401 NJH655397:NJJ655401 NTD655397:NTF655401 OCZ655397:ODB655401 OMV655397:OMX655401 OWR655397:OWT655401 PGN655397:PGP655401 PQJ655397:PQL655401 QAF655397:QAH655401 QKB655397:QKD655401 QTX655397:QTZ655401 RDT655397:RDV655401 RNP655397:RNR655401 RXL655397:RXN655401 SHH655397:SHJ655401 SRD655397:SRF655401 TAZ655397:TBB655401 TKV655397:TKX655401 TUR655397:TUT655401 UEN655397:UEP655401 UOJ655397:UOL655401 UYF655397:UYH655401 VIB655397:VID655401 VRX655397:VRZ655401 WBT655397:WBV655401 WLP655397:WLR655401 WVL655397:WVN655401 D720933:F720937 IZ720933:JB720937 SV720933:SX720937 ACR720933:ACT720937 AMN720933:AMP720937 AWJ720933:AWL720937 BGF720933:BGH720937 BQB720933:BQD720937 BZX720933:BZZ720937 CJT720933:CJV720937 CTP720933:CTR720937 DDL720933:DDN720937 DNH720933:DNJ720937 DXD720933:DXF720937 EGZ720933:EHB720937 EQV720933:EQX720937 FAR720933:FAT720937 FKN720933:FKP720937 FUJ720933:FUL720937 GEF720933:GEH720937 GOB720933:GOD720937 GXX720933:GXZ720937 HHT720933:HHV720937 HRP720933:HRR720937 IBL720933:IBN720937 ILH720933:ILJ720937 IVD720933:IVF720937 JEZ720933:JFB720937 JOV720933:JOX720937 JYR720933:JYT720937 KIN720933:KIP720937 KSJ720933:KSL720937 LCF720933:LCH720937 LMB720933:LMD720937 LVX720933:LVZ720937 MFT720933:MFV720937 MPP720933:MPR720937 MZL720933:MZN720937 NJH720933:NJJ720937 NTD720933:NTF720937 OCZ720933:ODB720937 OMV720933:OMX720937 OWR720933:OWT720937 PGN720933:PGP720937 PQJ720933:PQL720937 QAF720933:QAH720937 QKB720933:QKD720937 QTX720933:QTZ720937 RDT720933:RDV720937 RNP720933:RNR720937 RXL720933:RXN720937 SHH720933:SHJ720937 SRD720933:SRF720937 TAZ720933:TBB720937 TKV720933:TKX720937 TUR720933:TUT720937 UEN720933:UEP720937 UOJ720933:UOL720937 UYF720933:UYH720937 VIB720933:VID720937 VRX720933:VRZ720937 WBT720933:WBV720937 WLP720933:WLR720937 WVL720933:WVN720937 D786469:F786473 IZ786469:JB786473 SV786469:SX786473 ACR786469:ACT786473 AMN786469:AMP786473 AWJ786469:AWL786473 BGF786469:BGH786473 BQB786469:BQD786473 BZX786469:BZZ786473 CJT786469:CJV786473 CTP786469:CTR786473 DDL786469:DDN786473 DNH786469:DNJ786473 DXD786469:DXF786473 EGZ786469:EHB786473 EQV786469:EQX786473 FAR786469:FAT786473 FKN786469:FKP786473 FUJ786469:FUL786473 GEF786469:GEH786473 GOB786469:GOD786473 GXX786469:GXZ786473 HHT786469:HHV786473 HRP786469:HRR786473 IBL786469:IBN786473 ILH786469:ILJ786473 IVD786469:IVF786473 JEZ786469:JFB786473 JOV786469:JOX786473 JYR786469:JYT786473 KIN786469:KIP786473 KSJ786469:KSL786473 LCF786469:LCH786473 LMB786469:LMD786473 LVX786469:LVZ786473 MFT786469:MFV786473 MPP786469:MPR786473 MZL786469:MZN786473 NJH786469:NJJ786473 NTD786469:NTF786473 OCZ786469:ODB786473 OMV786469:OMX786473 OWR786469:OWT786473 PGN786469:PGP786473 PQJ786469:PQL786473 QAF786469:QAH786473 QKB786469:QKD786473 QTX786469:QTZ786473 RDT786469:RDV786473 RNP786469:RNR786473 RXL786469:RXN786473 SHH786469:SHJ786473 SRD786469:SRF786473 TAZ786469:TBB786473 TKV786469:TKX786473 TUR786469:TUT786473 UEN786469:UEP786473 UOJ786469:UOL786473 UYF786469:UYH786473 VIB786469:VID786473 VRX786469:VRZ786473 WBT786469:WBV786473 WLP786469:WLR786473 WVL786469:WVN786473 D852005:F852009 IZ852005:JB852009 SV852005:SX852009 ACR852005:ACT852009 AMN852005:AMP852009 AWJ852005:AWL852009 BGF852005:BGH852009 BQB852005:BQD852009 BZX852005:BZZ852009 CJT852005:CJV852009 CTP852005:CTR852009 DDL852005:DDN852009 DNH852005:DNJ852009 DXD852005:DXF852009 EGZ852005:EHB852009 EQV852005:EQX852009 FAR852005:FAT852009 FKN852005:FKP852009 FUJ852005:FUL852009 GEF852005:GEH852009 GOB852005:GOD852009 GXX852005:GXZ852009 HHT852005:HHV852009 HRP852005:HRR852009 IBL852005:IBN852009 ILH852005:ILJ852009 IVD852005:IVF852009 JEZ852005:JFB852009 JOV852005:JOX852009 JYR852005:JYT852009 KIN852005:KIP852009 KSJ852005:KSL852009 LCF852005:LCH852009 LMB852005:LMD852009 LVX852005:LVZ852009 MFT852005:MFV852009 MPP852005:MPR852009 MZL852005:MZN852009 NJH852005:NJJ852009 NTD852005:NTF852009 OCZ852005:ODB852009 OMV852005:OMX852009 OWR852005:OWT852009 PGN852005:PGP852009 PQJ852005:PQL852009 QAF852005:QAH852009 QKB852005:QKD852009 QTX852005:QTZ852009 RDT852005:RDV852009 RNP852005:RNR852009 RXL852005:RXN852009 SHH852005:SHJ852009 SRD852005:SRF852009 TAZ852005:TBB852009 TKV852005:TKX852009 TUR852005:TUT852009 UEN852005:UEP852009 UOJ852005:UOL852009 UYF852005:UYH852009 VIB852005:VID852009 VRX852005:VRZ852009 WBT852005:WBV852009 WLP852005:WLR852009 WVL852005:WVN852009 D917541:F917545 IZ917541:JB917545 SV917541:SX917545 ACR917541:ACT917545 AMN917541:AMP917545 AWJ917541:AWL917545 BGF917541:BGH917545 BQB917541:BQD917545 BZX917541:BZZ917545 CJT917541:CJV917545 CTP917541:CTR917545 DDL917541:DDN917545 DNH917541:DNJ917545 DXD917541:DXF917545 EGZ917541:EHB917545 EQV917541:EQX917545 FAR917541:FAT917545 FKN917541:FKP917545 FUJ917541:FUL917545 GEF917541:GEH917545 GOB917541:GOD917545 GXX917541:GXZ917545 HHT917541:HHV917545 HRP917541:HRR917545 IBL917541:IBN917545 ILH917541:ILJ917545 IVD917541:IVF917545 JEZ917541:JFB917545 JOV917541:JOX917545 JYR917541:JYT917545 KIN917541:KIP917545 KSJ917541:KSL917545 LCF917541:LCH917545 LMB917541:LMD917545 LVX917541:LVZ917545 MFT917541:MFV917545 MPP917541:MPR917545 MZL917541:MZN917545 NJH917541:NJJ917545 NTD917541:NTF917545 OCZ917541:ODB917545 OMV917541:OMX917545 OWR917541:OWT917545 PGN917541:PGP917545 PQJ917541:PQL917545 QAF917541:QAH917545 QKB917541:QKD917545 QTX917541:QTZ917545 RDT917541:RDV917545 RNP917541:RNR917545 RXL917541:RXN917545 SHH917541:SHJ917545 SRD917541:SRF917545 TAZ917541:TBB917545 TKV917541:TKX917545 TUR917541:TUT917545 UEN917541:UEP917545 UOJ917541:UOL917545 UYF917541:UYH917545 VIB917541:VID917545 VRX917541:VRZ917545 WBT917541:WBV917545 WLP917541:WLR917545 WVL917541:WVN917545 D983077:F983081 IZ983077:JB983081 SV983077:SX983081 ACR983077:ACT983081 AMN983077:AMP983081 AWJ983077:AWL983081 BGF983077:BGH983081 BQB983077:BQD983081 BZX983077:BZZ983081 CJT983077:CJV983081 CTP983077:CTR983081 DDL983077:DDN983081 DNH983077:DNJ983081 DXD983077:DXF983081 EGZ983077:EHB983081 EQV983077:EQX983081 FAR983077:FAT983081 FKN983077:FKP983081 FUJ983077:FUL983081 GEF983077:GEH983081 GOB983077:GOD983081 GXX983077:GXZ983081 HHT983077:HHV983081 HRP983077:HRR983081 IBL983077:IBN983081 ILH983077:ILJ983081 IVD983077:IVF983081 JEZ983077:JFB983081 JOV983077:JOX983081 JYR983077:JYT983081 KIN983077:KIP983081 KSJ983077:KSL983081 LCF983077:LCH983081 LMB983077:LMD983081 LVX983077:LVZ983081 MFT983077:MFV983081 MPP983077:MPR983081 MZL983077:MZN983081 NJH983077:NJJ983081 NTD983077:NTF983081 OCZ983077:ODB983081 OMV983077:OMX983081 OWR983077:OWT983081 PGN983077:PGP983081 PQJ983077:PQL983081 QAF983077:QAH983081 QKB983077:QKD983081 QTX983077:QTZ983081 RDT983077:RDV983081 RNP983077:RNR983081 RXL983077:RXN983081 SHH983077:SHJ983081 SRD983077:SRF983081 TAZ983077:TBB983081 TKV983077:TKX983081 TUR983077:TUT983081 UEN983077:UEP983081 UOJ983077:UOL983081 UYF983077:UYH983081 VIB983077:VID983081 VRX983077:VRZ983081 WBT983077:WBV983081 WLP983077:WLR983081 WVL983077:WVN983081" xr:uid="{E6AD57A8-B877-41AB-A08A-B9296C6F3927}">
      <formula1>0</formula1>
      <formula2>1500</formula2>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050F88C-B186-4208-B0C1-BD74A0A24DAF}">
      <formula1>100000000000000</formula1>
    </dataValidation>
    <dataValidation type="custom" operator="lessThan" allowBlank="1" showInputMessage="1" showErrorMessage="1" errorTitle="Errore di digitazione" error="Inserire solo valori percentuali con al massimo due cifre decimali e chiudere con il simbolo %."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F21" xr:uid="{C207EC98-C188-4275-A14E-C1E42004FB18}">
      <formula1>OR(F21=0,F21-INT(F21*10000)/10000=0)</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94"/>
  <sheetViews>
    <sheetView showGridLines="0" zoomScale="80" zoomScaleNormal="80" workbookViewId="0">
      <selection activeCell="F13" sqref="F13"/>
    </sheetView>
  </sheetViews>
  <sheetFormatPr defaultColWidth="9.28515625" defaultRowHeight="15" x14ac:dyDescent="0.25"/>
  <cols>
    <col min="1" max="1" width="10.7109375" style="864" customWidth="1"/>
    <col min="2" max="2" width="8.7109375" style="865" customWidth="1"/>
    <col min="3" max="3" width="2.7109375" style="837" customWidth="1"/>
    <col min="4" max="4" width="180.7109375" style="837" customWidth="1"/>
    <col min="5" max="5" width="2.7109375" style="837" customWidth="1"/>
    <col min="6" max="6" width="20.7109375" style="866" customWidth="1"/>
    <col min="7" max="7" width="50.7109375" style="834" customWidth="1"/>
    <col min="8" max="8" width="12" style="839" customWidth="1"/>
    <col min="9" max="9" width="12" style="1183" customWidth="1"/>
    <col min="10" max="10" width="12" style="862" customWidth="1"/>
    <col min="11" max="13" width="12" style="837" hidden="1" customWidth="1"/>
    <col min="14" max="14" width="14" style="837" hidden="1" customWidth="1"/>
    <col min="15" max="247" width="9.28515625" style="837"/>
    <col min="248" max="248" width="10.7109375" style="837" customWidth="1"/>
    <col min="249" max="249" width="8.7109375" style="837" customWidth="1"/>
    <col min="250" max="250" width="2.7109375" style="837" customWidth="1"/>
    <col min="251" max="251" width="180.7109375" style="837" customWidth="1"/>
    <col min="252" max="252" width="2.7109375" style="837" customWidth="1"/>
    <col min="253" max="253" width="20.7109375" style="837" customWidth="1"/>
    <col min="254" max="254" width="50.7109375" style="837" customWidth="1"/>
    <col min="255" max="260" width="12" style="837" customWidth="1"/>
    <col min="261" max="261" width="14" style="837" customWidth="1"/>
    <col min="262" max="503" width="9.28515625" style="837"/>
    <col min="504" max="504" width="10.7109375" style="837" customWidth="1"/>
    <col min="505" max="505" width="8.7109375" style="837" customWidth="1"/>
    <col min="506" max="506" width="2.7109375" style="837" customWidth="1"/>
    <col min="507" max="507" width="180.7109375" style="837" customWidth="1"/>
    <col min="508" max="508" width="2.7109375" style="837" customWidth="1"/>
    <col min="509" max="509" width="20.7109375" style="837" customWidth="1"/>
    <col min="510" max="510" width="50.7109375" style="837" customWidth="1"/>
    <col min="511" max="516" width="12" style="837" customWidth="1"/>
    <col min="517" max="517" width="14" style="837" customWidth="1"/>
    <col min="518" max="759" width="9.28515625" style="837"/>
    <col min="760" max="760" width="10.7109375" style="837" customWidth="1"/>
    <col min="761" max="761" width="8.7109375" style="837" customWidth="1"/>
    <col min="762" max="762" width="2.7109375" style="837" customWidth="1"/>
    <col min="763" max="763" width="180.7109375" style="837" customWidth="1"/>
    <col min="764" max="764" width="2.7109375" style="837" customWidth="1"/>
    <col min="765" max="765" width="20.7109375" style="837" customWidth="1"/>
    <col min="766" max="766" width="50.7109375" style="837" customWidth="1"/>
    <col min="767" max="772" width="12" style="837" customWidth="1"/>
    <col min="773" max="773" width="14" style="837" customWidth="1"/>
    <col min="774" max="1015" width="9.28515625" style="837"/>
    <col min="1016" max="1016" width="10.7109375" style="837" customWidth="1"/>
    <col min="1017" max="1017" width="8.7109375" style="837" customWidth="1"/>
    <col min="1018" max="1018" width="2.7109375" style="837" customWidth="1"/>
    <col min="1019" max="1019" width="180.7109375" style="837" customWidth="1"/>
    <col min="1020" max="1020" width="2.7109375" style="837" customWidth="1"/>
    <col min="1021" max="1021" width="20.7109375" style="837" customWidth="1"/>
    <col min="1022" max="1022" width="50.7109375" style="837" customWidth="1"/>
    <col min="1023" max="1028" width="12" style="837" customWidth="1"/>
    <col min="1029" max="1029" width="14" style="837" customWidth="1"/>
    <col min="1030" max="1271" width="9.28515625" style="837"/>
    <col min="1272" max="1272" width="10.7109375" style="837" customWidth="1"/>
    <col min="1273" max="1273" width="8.7109375" style="837" customWidth="1"/>
    <col min="1274" max="1274" width="2.7109375" style="837" customWidth="1"/>
    <col min="1275" max="1275" width="180.7109375" style="837" customWidth="1"/>
    <col min="1276" max="1276" width="2.7109375" style="837" customWidth="1"/>
    <col min="1277" max="1277" width="20.7109375" style="837" customWidth="1"/>
    <col min="1278" max="1278" width="50.7109375" style="837" customWidth="1"/>
    <col min="1279" max="1284" width="12" style="837" customWidth="1"/>
    <col min="1285" max="1285" width="14" style="837" customWidth="1"/>
    <col min="1286" max="1527" width="9.28515625" style="837"/>
    <col min="1528" max="1528" width="10.7109375" style="837" customWidth="1"/>
    <col min="1529" max="1529" width="8.7109375" style="837" customWidth="1"/>
    <col min="1530" max="1530" width="2.7109375" style="837" customWidth="1"/>
    <col min="1531" max="1531" width="180.7109375" style="837" customWidth="1"/>
    <col min="1532" max="1532" width="2.7109375" style="837" customWidth="1"/>
    <col min="1533" max="1533" width="20.7109375" style="837" customWidth="1"/>
    <col min="1534" max="1534" width="50.7109375" style="837" customWidth="1"/>
    <col min="1535" max="1540" width="12" style="837" customWidth="1"/>
    <col min="1541" max="1541" width="14" style="837" customWidth="1"/>
    <col min="1542" max="1783" width="9.28515625" style="837"/>
    <col min="1784" max="1784" width="10.7109375" style="837" customWidth="1"/>
    <col min="1785" max="1785" width="8.7109375" style="837" customWidth="1"/>
    <col min="1786" max="1786" width="2.7109375" style="837" customWidth="1"/>
    <col min="1787" max="1787" width="180.7109375" style="837" customWidth="1"/>
    <col min="1788" max="1788" width="2.7109375" style="837" customWidth="1"/>
    <col min="1789" max="1789" width="20.7109375" style="837" customWidth="1"/>
    <col min="1790" max="1790" width="50.7109375" style="837" customWidth="1"/>
    <col min="1791" max="1796" width="12" style="837" customWidth="1"/>
    <col min="1797" max="1797" width="14" style="837" customWidth="1"/>
    <col min="1798" max="2039" width="9.28515625" style="837"/>
    <col min="2040" max="2040" width="10.7109375" style="837" customWidth="1"/>
    <col min="2041" max="2041" width="8.7109375" style="837" customWidth="1"/>
    <col min="2042" max="2042" width="2.7109375" style="837" customWidth="1"/>
    <col min="2043" max="2043" width="180.7109375" style="837" customWidth="1"/>
    <col min="2044" max="2044" width="2.7109375" style="837" customWidth="1"/>
    <col min="2045" max="2045" width="20.7109375" style="837" customWidth="1"/>
    <col min="2046" max="2046" width="50.7109375" style="837" customWidth="1"/>
    <col min="2047" max="2052" width="12" style="837" customWidth="1"/>
    <col min="2053" max="2053" width="14" style="837" customWidth="1"/>
    <col min="2054" max="2295" width="9.28515625" style="837"/>
    <col min="2296" max="2296" width="10.7109375" style="837" customWidth="1"/>
    <col min="2297" max="2297" width="8.7109375" style="837" customWidth="1"/>
    <col min="2298" max="2298" width="2.7109375" style="837" customWidth="1"/>
    <col min="2299" max="2299" width="180.7109375" style="837" customWidth="1"/>
    <col min="2300" max="2300" width="2.7109375" style="837" customWidth="1"/>
    <col min="2301" max="2301" width="20.7109375" style="837" customWidth="1"/>
    <col min="2302" max="2302" width="50.7109375" style="837" customWidth="1"/>
    <col min="2303" max="2308" width="12" style="837" customWidth="1"/>
    <col min="2309" max="2309" width="14" style="837" customWidth="1"/>
    <col min="2310" max="2551" width="9.28515625" style="837"/>
    <col min="2552" max="2552" width="10.7109375" style="837" customWidth="1"/>
    <col min="2553" max="2553" width="8.7109375" style="837" customWidth="1"/>
    <col min="2554" max="2554" width="2.7109375" style="837" customWidth="1"/>
    <col min="2555" max="2555" width="180.7109375" style="837" customWidth="1"/>
    <col min="2556" max="2556" width="2.7109375" style="837" customWidth="1"/>
    <col min="2557" max="2557" width="20.7109375" style="837" customWidth="1"/>
    <col min="2558" max="2558" width="50.7109375" style="837" customWidth="1"/>
    <col min="2559" max="2564" width="12" style="837" customWidth="1"/>
    <col min="2565" max="2565" width="14" style="837" customWidth="1"/>
    <col min="2566" max="2807" width="9.28515625" style="837"/>
    <col min="2808" max="2808" width="10.7109375" style="837" customWidth="1"/>
    <col min="2809" max="2809" width="8.7109375" style="837" customWidth="1"/>
    <col min="2810" max="2810" width="2.7109375" style="837" customWidth="1"/>
    <col min="2811" max="2811" width="180.7109375" style="837" customWidth="1"/>
    <col min="2812" max="2812" width="2.7109375" style="837" customWidth="1"/>
    <col min="2813" max="2813" width="20.7109375" style="837" customWidth="1"/>
    <col min="2814" max="2814" width="50.7109375" style="837" customWidth="1"/>
    <col min="2815" max="2820" width="12" style="837" customWidth="1"/>
    <col min="2821" max="2821" width="14" style="837" customWidth="1"/>
    <col min="2822" max="3063" width="9.28515625" style="837"/>
    <col min="3064" max="3064" width="10.7109375" style="837" customWidth="1"/>
    <col min="3065" max="3065" width="8.7109375" style="837" customWidth="1"/>
    <col min="3066" max="3066" width="2.7109375" style="837" customWidth="1"/>
    <col min="3067" max="3067" width="180.7109375" style="837" customWidth="1"/>
    <col min="3068" max="3068" width="2.7109375" style="837" customWidth="1"/>
    <col min="3069" max="3069" width="20.7109375" style="837" customWidth="1"/>
    <col min="3070" max="3070" width="50.7109375" style="837" customWidth="1"/>
    <col min="3071" max="3076" width="12" style="837" customWidth="1"/>
    <col min="3077" max="3077" width="14" style="837" customWidth="1"/>
    <col min="3078" max="3319" width="9.28515625" style="837"/>
    <col min="3320" max="3320" width="10.7109375" style="837" customWidth="1"/>
    <col min="3321" max="3321" width="8.7109375" style="837" customWidth="1"/>
    <col min="3322" max="3322" width="2.7109375" style="837" customWidth="1"/>
    <col min="3323" max="3323" width="180.7109375" style="837" customWidth="1"/>
    <col min="3324" max="3324" width="2.7109375" style="837" customWidth="1"/>
    <col min="3325" max="3325" width="20.7109375" style="837" customWidth="1"/>
    <col min="3326" max="3326" width="50.7109375" style="837" customWidth="1"/>
    <col min="3327" max="3332" width="12" style="837" customWidth="1"/>
    <col min="3333" max="3333" width="14" style="837" customWidth="1"/>
    <col min="3334" max="3575" width="9.28515625" style="837"/>
    <col min="3576" max="3576" width="10.7109375" style="837" customWidth="1"/>
    <col min="3577" max="3577" width="8.7109375" style="837" customWidth="1"/>
    <col min="3578" max="3578" width="2.7109375" style="837" customWidth="1"/>
    <col min="3579" max="3579" width="180.7109375" style="837" customWidth="1"/>
    <col min="3580" max="3580" width="2.7109375" style="837" customWidth="1"/>
    <col min="3581" max="3581" width="20.7109375" style="837" customWidth="1"/>
    <col min="3582" max="3582" width="50.7109375" style="837" customWidth="1"/>
    <col min="3583" max="3588" width="12" style="837" customWidth="1"/>
    <col min="3589" max="3589" width="14" style="837" customWidth="1"/>
    <col min="3590" max="3831" width="9.28515625" style="837"/>
    <col min="3832" max="3832" width="10.7109375" style="837" customWidth="1"/>
    <col min="3833" max="3833" width="8.7109375" style="837" customWidth="1"/>
    <col min="3834" max="3834" width="2.7109375" style="837" customWidth="1"/>
    <col min="3835" max="3835" width="180.7109375" style="837" customWidth="1"/>
    <col min="3836" max="3836" width="2.7109375" style="837" customWidth="1"/>
    <col min="3837" max="3837" width="20.7109375" style="837" customWidth="1"/>
    <col min="3838" max="3838" width="50.7109375" style="837" customWidth="1"/>
    <col min="3839" max="3844" width="12" style="837" customWidth="1"/>
    <col min="3845" max="3845" width="14" style="837" customWidth="1"/>
    <col min="3846" max="4087" width="9.28515625" style="837"/>
    <col min="4088" max="4088" width="10.7109375" style="837" customWidth="1"/>
    <col min="4089" max="4089" width="8.7109375" style="837" customWidth="1"/>
    <col min="4090" max="4090" width="2.7109375" style="837" customWidth="1"/>
    <col min="4091" max="4091" width="180.7109375" style="837" customWidth="1"/>
    <col min="4092" max="4092" width="2.7109375" style="837" customWidth="1"/>
    <col min="4093" max="4093" width="20.7109375" style="837" customWidth="1"/>
    <col min="4094" max="4094" width="50.7109375" style="837" customWidth="1"/>
    <col min="4095" max="4100" width="12" style="837" customWidth="1"/>
    <col min="4101" max="4101" width="14" style="837" customWidth="1"/>
    <col min="4102" max="4343" width="9.28515625" style="837"/>
    <col min="4344" max="4344" width="10.7109375" style="837" customWidth="1"/>
    <col min="4345" max="4345" width="8.7109375" style="837" customWidth="1"/>
    <col min="4346" max="4346" width="2.7109375" style="837" customWidth="1"/>
    <col min="4347" max="4347" width="180.7109375" style="837" customWidth="1"/>
    <col min="4348" max="4348" width="2.7109375" style="837" customWidth="1"/>
    <col min="4349" max="4349" width="20.7109375" style="837" customWidth="1"/>
    <col min="4350" max="4350" width="50.7109375" style="837" customWidth="1"/>
    <col min="4351" max="4356" width="12" style="837" customWidth="1"/>
    <col min="4357" max="4357" width="14" style="837" customWidth="1"/>
    <col min="4358" max="4599" width="9.28515625" style="837"/>
    <col min="4600" max="4600" width="10.7109375" style="837" customWidth="1"/>
    <col min="4601" max="4601" width="8.7109375" style="837" customWidth="1"/>
    <col min="4602" max="4602" width="2.7109375" style="837" customWidth="1"/>
    <col min="4603" max="4603" width="180.7109375" style="837" customWidth="1"/>
    <col min="4604" max="4604" width="2.7109375" style="837" customWidth="1"/>
    <col min="4605" max="4605" width="20.7109375" style="837" customWidth="1"/>
    <col min="4606" max="4606" width="50.7109375" style="837" customWidth="1"/>
    <col min="4607" max="4612" width="12" style="837" customWidth="1"/>
    <col min="4613" max="4613" width="14" style="837" customWidth="1"/>
    <col min="4614" max="4855" width="9.28515625" style="837"/>
    <col min="4856" max="4856" width="10.7109375" style="837" customWidth="1"/>
    <col min="4857" max="4857" width="8.7109375" style="837" customWidth="1"/>
    <col min="4858" max="4858" width="2.7109375" style="837" customWidth="1"/>
    <col min="4859" max="4859" width="180.7109375" style="837" customWidth="1"/>
    <col min="4860" max="4860" width="2.7109375" style="837" customWidth="1"/>
    <col min="4861" max="4861" width="20.7109375" style="837" customWidth="1"/>
    <col min="4862" max="4862" width="50.7109375" style="837" customWidth="1"/>
    <col min="4863" max="4868" width="12" style="837" customWidth="1"/>
    <col min="4869" max="4869" width="14" style="837" customWidth="1"/>
    <col min="4870" max="5111" width="9.28515625" style="837"/>
    <col min="5112" max="5112" width="10.7109375" style="837" customWidth="1"/>
    <col min="5113" max="5113" width="8.7109375" style="837" customWidth="1"/>
    <col min="5114" max="5114" width="2.7109375" style="837" customWidth="1"/>
    <col min="5115" max="5115" width="180.7109375" style="837" customWidth="1"/>
    <col min="5116" max="5116" width="2.7109375" style="837" customWidth="1"/>
    <col min="5117" max="5117" width="20.7109375" style="837" customWidth="1"/>
    <col min="5118" max="5118" width="50.7109375" style="837" customWidth="1"/>
    <col min="5119" max="5124" width="12" style="837" customWidth="1"/>
    <col min="5125" max="5125" width="14" style="837" customWidth="1"/>
    <col min="5126" max="5367" width="9.28515625" style="837"/>
    <col min="5368" max="5368" width="10.7109375" style="837" customWidth="1"/>
    <col min="5369" max="5369" width="8.7109375" style="837" customWidth="1"/>
    <col min="5370" max="5370" width="2.7109375" style="837" customWidth="1"/>
    <col min="5371" max="5371" width="180.7109375" style="837" customWidth="1"/>
    <col min="5372" max="5372" width="2.7109375" style="837" customWidth="1"/>
    <col min="5373" max="5373" width="20.7109375" style="837" customWidth="1"/>
    <col min="5374" max="5374" width="50.7109375" style="837" customWidth="1"/>
    <col min="5375" max="5380" width="12" style="837" customWidth="1"/>
    <col min="5381" max="5381" width="14" style="837" customWidth="1"/>
    <col min="5382" max="5623" width="9.28515625" style="837"/>
    <col min="5624" max="5624" width="10.7109375" style="837" customWidth="1"/>
    <col min="5625" max="5625" width="8.7109375" style="837" customWidth="1"/>
    <col min="5626" max="5626" width="2.7109375" style="837" customWidth="1"/>
    <col min="5627" max="5627" width="180.7109375" style="837" customWidth="1"/>
    <col min="5628" max="5628" width="2.7109375" style="837" customWidth="1"/>
    <col min="5629" max="5629" width="20.7109375" style="837" customWidth="1"/>
    <col min="5630" max="5630" width="50.7109375" style="837" customWidth="1"/>
    <col min="5631" max="5636" width="12" style="837" customWidth="1"/>
    <col min="5637" max="5637" width="14" style="837" customWidth="1"/>
    <col min="5638" max="5879" width="9.28515625" style="837"/>
    <col min="5880" max="5880" width="10.7109375" style="837" customWidth="1"/>
    <col min="5881" max="5881" width="8.7109375" style="837" customWidth="1"/>
    <col min="5882" max="5882" width="2.7109375" style="837" customWidth="1"/>
    <col min="5883" max="5883" width="180.7109375" style="837" customWidth="1"/>
    <col min="5884" max="5884" width="2.7109375" style="837" customWidth="1"/>
    <col min="5885" max="5885" width="20.7109375" style="837" customWidth="1"/>
    <col min="5886" max="5886" width="50.7109375" style="837" customWidth="1"/>
    <col min="5887" max="5892" width="12" style="837" customWidth="1"/>
    <col min="5893" max="5893" width="14" style="837" customWidth="1"/>
    <col min="5894" max="6135" width="9.28515625" style="837"/>
    <col min="6136" max="6136" width="10.7109375" style="837" customWidth="1"/>
    <col min="6137" max="6137" width="8.7109375" style="837" customWidth="1"/>
    <col min="6138" max="6138" width="2.7109375" style="837" customWidth="1"/>
    <col min="6139" max="6139" width="180.7109375" style="837" customWidth="1"/>
    <col min="6140" max="6140" width="2.7109375" style="837" customWidth="1"/>
    <col min="6141" max="6141" width="20.7109375" style="837" customWidth="1"/>
    <col min="6142" max="6142" width="50.7109375" style="837" customWidth="1"/>
    <col min="6143" max="6148" width="12" style="837" customWidth="1"/>
    <col min="6149" max="6149" width="14" style="837" customWidth="1"/>
    <col min="6150" max="6391" width="9.28515625" style="837"/>
    <col min="6392" max="6392" width="10.7109375" style="837" customWidth="1"/>
    <col min="6393" max="6393" width="8.7109375" style="837" customWidth="1"/>
    <col min="6394" max="6394" width="2.7109375" style="837" customWidth="1"/>
    <col min="6395" max="6395" width="180.7109375" style="837" customWidth="1"/>
    <col min="6396" max="6396" width="2.7109375" style="837" customWidth="1"/>
    <col min="6397" max="6397" width="20.7109375" style="837" customWidth="1"/>
    <col min="6398" max="6398" width="50.7109375" style="837" customWidth="1"/>
    <col min="6399" max="6404" width="12" style="837" customWidth="1"/>
    <col min="6405" max="6405" width="14" style="837" customWidth="1"/>
    <col min="6406" max="6647" width="9.28515625" style="837"/>
    <col min="6648" max="6648" width="10.7109375" style="837" customWidth="1"/>
    <col min="6649" max="6649" width="8.7109375" style="837" customWidth="1"/>
    <col min="6650" max="6650" width="2.7109375" style="837" customWidth="1"/>
    <col min="6651" max="6651" width="180.7109375" style="837" customWidth="1"/>
    <col min="6652" max="6652" width="2.7109375" style="837" customWidth="1"/>
    <col min="6653" max="6653" width="20.7109375" style="837" customWidth="1"/>
    <col min="6654" max="6654" width="50.7109375" style="837" customWidth="1"/>
    <col min="6655" max="6660" width="12" style="837" customWidth="1"/>
    <col min="6661" max="6661" width="14" style="837" customWidth="1"/>
    <col min="6662" max="6903" width="9.28515625" style="837"/>
    <col min="6904" max="6904" width="10.7109375" style="837" customWidth="1"/>
    <col min="6905" max="6905" width="8.7109375" style="837" customWidth="1"/>
    <col min="6906" max="6906" width="2.7109375" style="837" customWidth="1"/>
    <col min="6907" max="6907" width="180.7109375" style="837" customWidth="1"/>
    <col min="6908" max="6908" width="2.7109375" style="837" customWidth="1"/>
    <col min="6909" max="6909" width="20.7109375" style="837" customWidth="1"/>
    <col min="6910" max="6910" width="50.7109375" style="837" customWidth="1"/>
    <col min="6911" max="6916" width="12" style="837" customWidth="1"/>
    <col min="6917" max="6917" width="14" style="837" customWidth="1"/>
    <col min="6918" max="7159" width="9.28515625" style="837"/>
    <col min="7160" max="7160" width="10.7109375" style="837" customWidth="1"/>
    <col min="7161" max="7161" width="8.7109375" style="837" customWidth="1"/>
    <col min="7162" max="7162" width="2.7109375" style="837" customWidth="1"/>
    <col min="7163" max="7163" width="180.7109375" style="837" customWidth="1"/>
    <col min="7164" max="7164" width="2.7109375" style="837" customWidth="1"/>
    <col min="7165" max="7165" width="20.7109375" style="837" customWidth="1"/>
    <col min="7166" max="7166" width="50.7109375" style="837" customWidth="1"/>
    <col min="7167" max="7172" width="12" style="837" customWidth="1"/>
    <col min="7173" max="7173" width="14" style="837" customWidth="1"/>
    <col min="7174" max="7415" width="9.28515625" style="837"/>
    <col min="7416" max="7416" width="10.7109375" style="837" customWidth="1"/>
    <col min="7417" max="7417" width="8.7109375" style="837" customWidth="1"/>
    <col min="7418" max="7418" width="2.7109375" style="837" customWidth="1"/>
    <col min="7419" max="7419" width="180.7109375" style="837" customWidth="1"/>
    <col min="7420" max="7420" width="2.7109375" style="837" customWidth="1"/>
    <col min="7421" max="7421" width="20.7109375" style="837" customWidth="1"/>
    <col min="7422" max="7422" width="50.7109375" style="837" customWidth="1"/>
    <col min="7423" max="7428" width="12" style="837" customWidth="1"/>
    <col min="7429" max="7429" width="14" style="837" customWidth="1"/>
    <col min="7430" max="7671" width="9.28515625" style="837"/>
    <col min="7672" max="7672" width="10.7109375" style="837" customWidth="1"/>
    <col min="7673" max="7673" width="8.7109375" style="837" customWidth="1"/>
    <col min="7674" max="7674" width="2.7109375" style="837" customWidth="1"/>
    <col min="7675" max="7675" width="180.7109375" style="837" customWidth="1"/>
    <col min="7676" max="7676" width="2.7109375" style="837" customWidth="1"/>
    <col min="7677" max="7677" width="20.7109375" style="837" customWidth="1"/>
    <col min="7678" max="7678" width="50.7109375" style="837" customWidth="1"/>
    <col min="7679" max="7684" width="12" style="837" customWidth="1"/>
    <col min="7685" max="7685" width="14" style="837" customWidth="1"/>
    <col min="7686" max="7927" width="9.28515625" style="837"/>
    <col min="7928" max="7928" width="10.7109375" style="837" customWidth="1"/>
    <col min="7929" max="7929" width="8.7109375" style="837" customWidth="1"/>
    <col min="7930" max="7930" width="2.7109375" style="837" customWidth="1"/>
    <col min="7931" max="7931" width="180.7109375" style="837" customWidth="1"/>
    <col min="7932" max="7932" width="2.7109375" style="837" customWidth="1"/>
    <col min="7933" max="7933" width="20.7109375" style="837" customWidth="1"/>
    <col min="7934" max="7934" width="50.7109375" style="837" customWidth="1"/>
    <col min="7935" max="7940" width="12" style="837" customWidth="1"/>
    <col min="7941" max="7941" width="14" style="837" customWidth="1"/>
    <col min="7942" max="8183" width="9.28515625" style="837"/>
    <col min="8184" max="8184" width="10.7109375" style="837" customWidth="1"/>
    <col min="8185" max="8185" width="8.7109375" style="837" customWidth="1"/>
    <col min="8186" max="8186" width="2.7109375" style="837" customWidth="1"/>
    <col min="8187" max="8187" width="180.7109375" style="837" customWidth="1"/>
    <col min="8188" max="8188" width="2.7109375" style="837" customWidth="1"/>
    <col min="8189" max="8189" width="20.7109375" style="837" customWidth="1"/>
    <col min="8190" max="8190" width="50.7109375" style="837" customWidth="1"/>
    <col min="8191" max="8196" width="12" style="837" customWidth="1"/>
    <col min="8197" max="8197" width="14" style="837" customWidth="1"/>
    <col min="8198" max="8439" width="9.28515625" style="837"/>
    <col min="8440" max="8440" width="10.7109375" style="837" customWidth="1"/>
    <col min="8441" max="8441" width="8.7109375" style="837" customWidth="1"/>
    <col min="8442" max="8442" width="2.7109375" style="837" customWidth="1"/>
    <col min="8443" max="8443" width="180.7109375" style="837" customWidth="1"/>
    <col min="8444" max="8444" width="2.7109375" style="837" customWidth="1"/>
    <col min="8445" max="8445" width="20.7109375" style="837" customWidth="1"/>
    <col min="8446" max="8446" width="50.7109375" style="837" customWidth="1"/>
    <col min="8447" max="8452" width="12" style="837" customWidth="1"/>
    <col min="8453" max="8453" width="14" style="837" customWidth="1"/>
    <col min="8454" max="8695" width="9.28515625" style="837"/>
    <col min="8696" max="8696" width="10.7109375" style="837" customWidth="1"/>
    <col min="8697" max="8697" width="8.7109375" style="837" customWidth="1"/>
    <col min="8698" max="8698" width="2.7109375" style="837" customWidth="1"/>
    <col min="8699" max="8699" width="180.7109375" style="837" customWidth="1"/>
    <col min="8700" max="8700" width="2.7109375" style="837" customWidth="1"/>
    <col min="8701" max="8701" width="20.7109375" style="837" customWidth="1"/>
    <col min="8702" max="8702" width="50.7109375" style="837" customWidth="1"/>
    <col min="8703" max="8708" width="12" style="837" customWidth="1"/>
    <col min="8709" max="8709" width="14" style="837" customWidth="1"/>
    <col min="8710" max="8951" width="9.28515625" style="837"/>
    <col min="8952" max="8952" width="10.7109375" style="837" customWidth="1"/>
    <col min="8953" max="8953" width="8.7109375" style="837" customWidth="1"/>
    <col min="8954" max="8954" width="2.7109375" style="837" customWidth="1"/>
    <col min="8955" max="8955" width="180.7109375" style="837" customWidth="1"/>
    <col min="8956" max="8956" width="2.7109375" style="837" customWidth="1"/>
    <col min="8957" max="8957" width="20.7109375" style="837" customWidth="1"/>
    <col min="8958" max="8958" width="50.7109375" style="837" customWidth="1"/>
    <col min="8959" max="8964" width="12" style="837" customWidth="1"/>
    <col min="8965" max="8965" width="14" style="837" customWidth="1"/>
    <col min="8966" max="9207" width="9.28515625" style="837"/>
    <col min="9208" max="9208" width="10.7109375" style="837" customWidth="1"/>
    <col min="9209" max="9209" width="8.7109375" style="837" customWidth="1"/>
    <col min="9210" max="9210" width="2.7109375" style="837" customWidth="1"/>
    <col min="9211" max="9211" width="180.7109375" style="837" customWidth="1"/>
    <col min="9212" max="9212" width="2.7109375" style="837" customWidth="1"/>
    <col min="9213" max="9213" width="20.7109375" style="837" customWidth="1"/>
    <col min="9214" max="9214" width="50.7109375" style="837" customWidth="1"/>
    <col min="9215" max="9220" width="12" style="837" customWidth="1"/>
    <col min="9221" max="9221" width="14" style="837" customWidth="1"/>
    <col min="9222" max="9463" width="9.28515625" style="837"/>
    <col min="9464" max="9464" width="10.7109375" style="837" customWidth="1"/>
    <col min="9465" max="9465" width="8.7109375" style="837" customWidth="1"/>
    <col min="9466" max="9466" width="2.7109375" style="837" customWidth="1"/>
    <col min="9467" max="9467" width="180.7109375" style="837" customWidth="1"/>
    <col min="9468" max="9468" width="2.7109375" style="837" customWidth="1"/>
    <col min="9469" max="9469" width="20.7109375" style="837" customWidth="1"/>
    <col min="9470" max="9470" width="50.7109375" style="837" customWidth="1"/>
    <col min="9471" max="9476" width="12" style="837" customWidth="1"/>
    <col min="9477" max="9477" width="14" style="837" customWidth="1"/>
    <col min="9478" max="9719" width="9.28515625" style="837"/>
    <col min="9720" max="9720" width="10.7109375" style="837" customWidth="1"/>
    <col min="9721" max="9721" width="8.7109375" style="837" customWidth="1"/>
    <col min="9722" max="9722" width="2.7109375" style="837" customWidth="1"/>
    <col min="9723" max="9723" width="180.7109375" style="837" customWidth="1"/>
    <col min="9724" max="9724" width="2.7109375" style="837" customWidth="1"/>
    <col min="9725" max="9725" width="20.7109375" style="837" customWidth="1"/>
    <col min="9726" max="9726" width="50.7109375" style="837" customWidth="1"/>
    <col min="9727" max="9732" width="12" style="837" customWidth="1"/>
    <col min="9733" max="9733" width="14" style="837" customWidth="1"/>
    <col min="9734" max="9975" width="9.28515625" style="837"/>
    <col min="9976" max="9976" width="10.7109375" style="837" customWidth="1"/>
    <col min="9977" max="9977" width="8.7109375" style="837" customWidth="1"/>
    <col min="9978" max="9978" width="2.7109375" style="837" customWidth="1"/>
    <col min="9979" max="9979" width="180.7109375" style="837" customWidth="1"/>
    <col min="9980" max="9980" width="2.7109375" style="837" customWidth="1"/>
    <col min="9981" max="9981" width="20.7109375" style="837" customWidth="1"/>
    <col min="9982" max="9982" width="50.7109375" style="837" customWidth="1"/>
    <col min="9983" max="9988" width="12" style="837" customWidth="1"/>
    <col min="9989" max="9989" width="14" style="837" customWidth="1"/>
    <col min="9990" max="10231" width="9.28515625" style="837"/>
    <col min="10232" max="10232" width="10.7109375" style="837" customWidth="1"/>
    <col min="10233" max="10233" width="8.7109375" style="837" customWidth="1"/>
    <col min="10234" max="10234" width="2.7109375" style="837" customWidth="1"/>
    <col min="10235" max="10235" width="180.7109375" style="837" customWidth="1"/>
    <col min="10236" max="10236" width="2.7109375" style="837" customWidth="1"/>
    <col min="10237" max="10237" width="20.7109375" style="837" customWidth="1"/>
    <col min="10238" max="10238" width="50.7109375" style="837" customWidth="1"/>
    <col min="10239" max="10244" width="12" style="837" customWidth="1"/>
    <col min="10245" max="10245" width="14" style="837" customWidth="1"/>
    <col min="10246" max="10487" width="9.28515625" style="837"/>
    <col min="10488" max="10488" width="10.7109375" style="837" customWidth="1"/>
    <col min="10489" max="10489" width="8.7109375" style="837" customWidth="1"/>
    <col min="10490" max="10490" width="2.7109375" style="837" customWidth="1"/>
    <col min="10491" max="10491" width="180.7109375" style="837" customWidth="1"/>
    <col min="10492" max="10492" width="2.7109375" style="837" customWidth="1"/>
    <col min="10493" max="10493" width="20.7109375" style="837" customWidth="1"/>
    <col min="10494" max="10494" width="50.7109375" style="837" customWidth="1"/>
    <col min="10495" max="10500" width="12" style="837" customWidth="1"/>
    <col min="10501" max="10501" width="14" style="837" customWidth="1"/>
    <col min="10502" max="10743" width="9.28515625" style="837"/>
    <col min="10744" max="10744" width="10.7109375" style="837" customWidth="1"/>
    <col min="10745" max="10745" width="8.7109375" style="837" customWidth="1"/>
    <col min="10746" max="10746" width="2.7109375" style="837" customWidth="1"/>
    <col min="10747" max="10747" width="180.7109375" style="837" customWidth="1"/>
    <col min="10748" max="10748" width="2.7109375" style="837" customWidth="1"/>
    <col min="10749" max="10749" width="20.7109375" style="837" customWidth="1"/>
    <col min="10750" max="10750" width="50.7109375" style="837" customWidth="1"/>
    <col min="10751" max="10756" width="12" style="837" customWidth="1"/>
    <col min="10757" max="10757" width="14" style="837" customWidth="1"/>
    <col min="10758" max="10999" width="9.28515625" style="837"/>
    <col min="11000" max="11000" width="10.7109375" style="837" customWidth="1"/>
    <col min="11001" max="11001" width="8.7109375" style="837" customWidth="1"/>
    <col min="11002" max="11002" width="2.7109375" style="837" customWidth="1"/>
    <col min="11003" max="11003" width="180.7109375" style="837" customWidth="1"/>
    <col min="11004" max="11004" width="2.7109375" style="837" customWidth="1"/>
    <col min="11005" max="11005" width="20.7109375" style="837" customWidth="1"/>
    <col min="11006" max="11006" width="50.7109375" style="837" customWidth="1"/>
    <col min="11007" max="11012" width="12" style="837" customWidth="1"/>
    <col min="11013" max="11013" width="14" style="837" customWidth="1"/>
    <col min="11014" max="11255" width="9.28515625" style="837"/>
    <col min="11256" max="11256" width="10.7109375" style="837" customWidth="1"/>
    <col min="11257" max="11257" width="8.7109375" style="837" customWidth="1"/>
    <col min="11258" max="11258" width="2.7109375" style="837" customWidth="1"/>
    <col min="11259" max="11259" width="180.7109375" style="837" customWidth="1"/>
    <col min="11260" max="11260" width="2.7109375" style="837" customWidth="1"/>
    <col min="11261" max="11261" width="20.7109375" style="837" customWidth="1"/>
    <col min="11262" max="11262" width="50.7109375" style="837" customWidth="1"/>
    <col min="11263" max="11268" width="12" style="837" customWidth="1"/>
    <col min="11269" max="11269" width="14" style="837" customWidth="1"/>
    <col min="11270" max="11511" width="9.28515625" style="837"/>
    <col min="11512" max="11512" width="10.7109375" style="837" customWidth="1"/>
    <col min="11513" max="11513" width="8.7109375" style="837" customWidth="1"/>
    <col min="11514" max="11514" width="2.7109375" style="837" customWidth="1"/>
    <col min="11515" max="11515" width="180.7109375" style="837" customWidth="1"/>
    <col min="11516" max="11516" width="2.7109375" style="837" customWidth="1"/>
    <col min="11517" max="11517" width="20.7109375" style="837" customWidth="1"/>
    <col min="11518" max="11518" width="50.7109375" style="837" customWidth="1"/>
    <col min="11519" max="11524" width="12" style="837" customWidth="1"/>
    <col min="11525" max="11525" width="14" style="837" customWidth="1"/>
    <col min="11526" max="11767" width="9.28515625" style="837"/>
    <col min="11768" max="11768" width="10.7109375" style="837" customWidth="1"/>
    <col min="11769" max="11769" width="8.7109375" style="837" customWidth="1"/>
    <col min="11770" max="11770" width="2.7109375" style="837" customWidth="1"/>
    <col min="11771" max="11771" width="180.7109375" style="837" customWidth="1"/>
    <col min="11772" max="11772" width="2.7109375" style="837" customWidth="1"/>
    <col min="11773" max="11773" width="20.7109375" style="837" customWidth="1"/>
    <col min="11774" max="11774" width="50.7109375" style="837" customWidth="1"/>
    <col min="11775" max="11780" width="12" style="837" customWidth="1"/>
    <col min="11781" max="11781" width="14" style="837" customWidth="1"/>
    <col min="11782" max="12023" width="9.28515625" style="837"/>
    <col min="12024" max="12024" width="10.7109375" style="837" customWidth="1"/>
    <col min="12025" max="12025" width="8.7109375" style="837" customWidth="1"/>
    <col min="12026" max="12026" width="2.7109375" style="837" customWidth="1"/>
    <col min="12027" max="12027" width="180.7109375" style="837" customWidth="1"/>
    <col min="12028" max="12028" width="2.7109375" style="837" customWidth="1"/>
    <col min="12029" max="12029" width="20.7109375" style="837" customWidth="1"/>
    <col min="12030" max="12030" width="50.7109375" style="837" customWidth="1"/>
    <col min="12031" max="12036" width="12" style="837" customWidth="1"/>
    <col min="12037" max="12037" width="14" style="837" customWidth="1"/>
    <col min="12038" max="12279" width="9.28515625" style="837"/>
    <col min="12280" max="12280" width="10.7109375" style="837" customWidth="1"/>
    <col min="12281" max="12281" width="8.7109375" style="837" customWidth="1"/>
    <col min="12282" max="12282" width="2.7109375" style="837" customWidth="1"/>
    <col min="12283" max="12283" width="180.7109375" style="837" customWidth="1"/>
    <col min="12284" max="12284" width="2.7109375" style="837" customWidth="1"/>
    <col min="12285" max="12285" width="20.7109375" style="837" customWidth="1"/>
    <col min="12286" max="12286" width="50.7109375" style="837" customWidth="1"/>
    <col min="12287" max="12292" width="12" style="837" customWidth="1"/>
    <col min="12293" max="12293" width="14" style="837" customWidth="1"/>
    <col min="12294" max="12535" width="9.28515625" style="837"/>
    <col min="12536" max="12536" width="10.7109375" style="837" customWidth="1"/>
    <col min="12537" max="12537" width="8.7109375" style="837" customWidth="1"/>
    <col min="12538" max="12538" width="2.7109375" style="837" customWidth="1"/>
    <col min="12539" max="12539" width="180.7109375" style="837" customWidth="1"/>
    <col min="12540" max="12540" width="2.7109375" style="837" customWidth="1"/>
    <col min="12541" max="12541" width="20.7109375" style="837" customWidth="1"/>
    <col min="12542" max="12542" width="50.7109375" style="837" customWidth="1"/>
    <col min="12543" max="12548" width="12" style="837" customWidth="1"/>
    <col min="12549" max="12549" width="14" style="837" customWidth="1"/>
    <col min="12550" max="12791" width="9.28515625" style="837"/>
    <col min="12792" max="12792" width="10.7109375" style="837" customWidth="1"/>
    <col min="12793" max="12793" width="8.7109375" style="837" customWidth="1"/>
    <col min="12794" max="12794" width="2.7109375" style="837" customWidth="1"/>
    <col min="12795" max="12795" width="180.7109375" style="837" customWidth="1"/>
    <col min="12796" max="12796" width="2.7109375" style="837" customWidth="1"/>
    <col min="12797" max="12797" width="20.7109375" style="837" customWidth="1"/>
    <col min="12798" max="12798" width="50.7109375" style="837" customWidth="1"/>
    <col min="12799" max="12804" width="12" style="837" customWidth="1"/>
    <col min="12805" max="12805" width="14" style="837" customWidth="1"/>
    <col min="12806" max="13047" width="9.28515625" style="837"/>
    <col min="13048" max="13048" width="10.7109375" style="837" customWidth="1"/>
    <col min="13049" max="13049" width="8.7109375" style="837" customWidth="1"/>
    <col min="13050" max="13050" width="2.7109375" style="837" customWidth="1"/>
    <col min="13051" max="13051" width="180.7109375" style="837" customWidth="1"/>
    <col min="13052" max="13052" width="2.7109375" style="837" customWidth="1"/>
    <col min="13053" max="13053" width="20.7109375" style="837" customWidth="1"/>
    <col min="13054" max="13054" width="50.7109375" style="837" customWidth="1"/>
    <col min="13055" max="13060" width="12" style="837" customWidth="1"/>
    <col min="13061" max="13061" width="14" style="837" customWidth="1"/>
    <col min="13062" max="13303" width="9.28515625" style="837"/>
    <col min="13304" max="13304" width="10.7109375" style="837" customWidth="1"/>
    <col min="13305" max="13305" width="8.7109375" style="837" customWidth="1"/>
    <col min="13306" max="13306" width="2.7109375" style="837" customWidth="1"/>
    <col min="13307" max="13307" width="180.7109375" style="837" customWidth="1"/>
    <col min="13308" max="13308" width="2.7109375" style="837" customWidth="1"/>
    <col min="13309" max="13309" width="20.7109375" style="837" customWidth="1"/>
    <col min="13310" max="13310" width="50.7109375" style="837" customWidth="1"/>
    <col min="13311" max="13316" width="12" style="837" customWidth="1"/>
    <col min="13317" max="13317" width="14" style="837" customWidth="1"/>
    <col min="13318" max="13559" width="9.28515625" style="837"/>
    <col min="13560" max="13560" width="10.7109375" style="837" customWidth="1"/>
    <col min="13561" max="13561" width="8.7109375" style="837" customWidth="1"/>
    <col min="13562" max="13562" width="2.7109375" style="837" customWidth="1"/>
    <col min="13563" max="13563" width="180.7109375" style="837" customWidth="1"/>
    <col min="13564" max="13564" width="2.7109375" style="837" customWidth="1"/>
    <col min="13565" max="13565" width="20.7109375" style="837" customWidth="1"/>
    <col min="13566" max="13566" width="50.7109375" style="837" customWidth="1"/>
    <col min="13567" max="13572" width="12" style="837" customWidth="1"/>
    <col min="13573" max="13573" width="14" style="837" customWidth="1"/>
    <col min="13574" max="13815" width="9.28515625" style="837"/>
    <col min="13816" max="13816" width="10.7109375" style="837" customWidth="1"/>
    <col min="13817" max="13817" width="8.7109375" style="837" customWidth="1"/>
    <col min="13818" max="13818" width="2.7109375" style="837" customWidth="1"/>
    <col min="13819" max="13819" width="180.7109375" style="837" customWidth="1"/>
    <col min="13820" max="13820" width="2.7109375" style="837" customWidth="1"/>
    <col min="13821" max="13821" width="20.7109375" style="837" customWidth="1"/>
    <col min="13822" max="13822" width="50.7109375" style="837" customWidth="1"/>
    <col min="13823" max="13828" width="12" style="837" customWidth="1"/>
    <col min="13829" max="13829" width="14" style="837" customWidth="1"/>
    <col min="13830" max="14071" width="9.28515625" style="837"/>
    <col min="14072" max="14072" width="10.7109375" style="837" customWidth="1"/>
    <col min="14073" max="14073" width="8.7109375" style="837" customWidth="1"/>
    <col min="14074" max="14074" width="2.7109375" style="837" customWidth="1"/>
    <col min="14075" max="14075" width="180.7109375" style="837" customWidth="1"/>
    <col min="14076" max="14076" width="2.7109375" style="837" customWidth="1"/>
    <col min="14077" max="14077" width="20.7109375" style="837" customWidth="1"/>
    <col min="14078" max="14078" width="50.7109375" style="837" customWidth="1"/>
    <col min="14079" max="14084" width="12" style="837" customWidth="1"/>
    <col min="14085" max="14085" width="14" style="837" customWidth="1"/>
    <col min="14086" max="14327" width="9.28515625" style="837"/>
    <col min="14328" max="14328" width="10.7109375" style="837" customWidth="1"/>
    <col min="14329" max="14329" width="8.7109375" style="837" customWidth="1"/>
    <col min="14330" max="14330" width="2.7109375" style="837" customWidth="1"/>
    <col min="14331" max="14331" width="180.7109375" style="837" customWidth="1"/>
    <col min="14332" max="14332" width="2.7109375" style="837" customWidth="1"/>
    <col min="14333" max="14333" width="20.7109375" style="837" customWidth="1"/>
    <col min="14334" max="14334" width="50.7109375" style="837" customWidth="1"/>
    <col min="14335" max="14340" width="12" style="837" customWidth="1"/>
    <col min="14341" max="14341" width="14" style="837" customWidth="1"/>
    <col min="14342" max="14583" width="9.28515625" style="837"/>
    <col min="14584" max="14584" width="10.7109375" style="837" customWidth="1"/>
    <col min="14585" max="14585" width="8.7109375" style="837" customWidth="1"/>
    <col min="14586" max="14586" width="2.7109375" style="837" customWidth="1"/>
    <col min="14587" max="14587" width="180.7109375" style="837" customWidth="1"/>
    <col min="14588" max="14588" width="2.7109375" style="837" customWidth="1"/>
    <col min="14589" max="14589" width="20.7109375" style="837" customWidth="1"/>
    <col min="14590" max="14590" width="50.7109375" style="837" customWidth="1"/>
    <col min="14591" max="14596" width="12" style="837" customWidth="1"/>
    <col min="14597" max="14597" width="14" style="837" customWidth="1"/>
    <col min="14598" max="14839" width="9.28515625" style="837"/>
    <col min="14840" max="14840" width="10.7109375" style="837" customWidth="1"/>
    <col min="14841" max="14841" width="8.7109375" style="837" customWidth="1"/>
    <col min="14842" max="14842" width="2.7109375" style="837" customWidth="1"/>
    <col min="14843" max="14843" width="180.7109375" style="837" customWidth="1"/>
    <col min="14844" max="14844" width="2.7109375" style="837" customWidth="1"/>
    <col min="14845" max="14845" width="20.7109375" style="837" customWidth="1"/>
    <col min="14846" max="14846" width="50.7109375" style="837" customWidth="1"/>
    <col min="14847" max="14852" width="12" style="837" customWidth="1"/>
    <col min="14853" max="14853" width="14" style="837" customWidth="1"/>
    <col min="14854" max="15095" width="9.28515625" style="837"/>
    <col min="15096" max="15096" width="10.7109375" style="837" customWidth="1"/>
    <col min="15097" max="15097" width="8.7109375" style="837" customWidth="1"/>
    <col min="15098" max="15098" width="2.7109375" style="837" customWidth="1"/>
    <col min="15099" max="15099" width="180.7109375" style="837" customWidth="1"/>
    <col min="15100" max="15100" width="2.7109375" style="837" customWidth="1"/>
    <col min="15101" max="15101" width="20.7109375" style="837" customWidth="1"/>
    <col min="15102" max="15102" width="50.7109375" style="837" customWidth="1"/>
    <col min="15103" max="15108" width="12" style="837" customWidth="1"/>
    <col min="15109" max="15109" width="14" style="837" customWidth="1"/>
    <col min="15110" max="15351" width="9.28515625" style="837"/>
    <col min="15352" max="15352" width="10.7109375" style="837" customWidth="1"/>
    <col min="15353" max="15353" width="8.7109375" style="837" customWidth="1"/>
    <col min="15354" max="15354" width="2.7109375" style="837" customWidth="1"/>
    <col min="15355" max="15355" width="180.7109375" style="837" customWidth="1"/>
    <col min="15356" max="15356" width="2.7109375" style="837" customWidth="1"/>
    <col min="15357" max="15357" width="20.7109375" style="837" customWidth="1"/>
    <col min="15358" max="15358" width="50.7109375" style="837" customWidth="1"/>
    <col min="15359" max="15364" width="12" style="837" customWidth="1"/>
    <col min="15365" max="15365" width="14" style="837" customWidth="1"/>
    <col min="15366" max="15607" width="9.28515625" style="837"/>
    <col min="15608" max="15608" width="10.7109375" style="837" customWidth="1"/>
    <col min="15609" max="15609" width="8.7109375" style="837" customWidth="1"/>
    <col min="15610" max="15610" width="2.7109375" style="837" customWidth="1"/>
    <col min="15611" max="15611" width="180.7109375" style="837" customWidth="1"/>
    <col min="15612" max="15612" width="2.7109375" style="837" customWidth="1"/>
    <col min="15613" max="15613" width="20.7109375" style="837" customWidth="1"/>
    <col min="15614" max="15614" width="50.7109375" style="837" customWidth="1"/>
    <col min="15615" max="15620" width="12" style="837" customWidth="1"/>
    <col min="15621" max="15621" width="14" style="837" customWidth="1"/>
    <col min="15622" max="15863" width="9.28515625" style="837"/>
    <col min="15864" max="15864" width="10.7109375" style="837" customWidth="1"/>
    <col min="15865" max="15865" width="8.7109375" style="837" customWidth="1"/>
    <col min="15866" max="15866" width="2.7109375" style="837" customWidth="1"/>
    <col min="15867" max="15867" width="180.7109375" style="837" customWidth="1"/>
    <col min="15868" max="15868" width="2.7109375" style="837" customWidth="1"/>
    <col min="15869" max="15869" width="20.7109375" style="837" customWidth="1"/>
    <col min="15870" max="15870" width="50.7109375" style="837" customWidth="1"/>
    <col min="15871" max="15876" width="12" style="837" customWidth="1"/>
    <col min="15877" max="15877" width="14" style="837" customWidth="1"/>
    <col min="15878" max="16119" width="9.28515625" style="837"/>
    <col min="16120" max="16120" width="10.7109375" style="837" customWidth="1"/>
    <col min="16121" max="16121" width="8.7109375" style="837" customWidth="1"/>
    <col min="16122" max="16122" width="2.7109375" style="837" customWidth="1"/>
    <col min="16123" max="16123" width="180.7109375" style="837" customWidth="1"/>
    <col min="16124" max="16124" width="2.7109375" style="837" customWidth="1"/>
    <col min="16125" max="16125" width="20.7109375" style="837" customWidth="1"/>
    <col min="16126" max="16126" width="50.7109375" style="837" customWidth="1"/>
    <col min="16127" max="16132" width="12" style="837" customWidth="1"/>
    <col min="16133" max="16133" width="14" style="837" customWidth="1"/>
    <col min="16134" max="16384" width="9.28515625" style="837"/>
  </cols>
  <sheetData>
    <row r="1" spans="1:14" s="1146" customFormat="1" ht="35.1" customHeight="1" thickBot="1" x14ac:dyDescent="0.25">
      <c r="A1" s="1140"/>
      <c r="B1" s="1141"/>
      <c r="C1" s="1142"/>
      <c r="D1" s="1142"/>
      <c r="E1" s="1143"/>
      <c r="F1" s="1143"/>
      <c r="G1" s="1144" t="s">
        <v>954</v>
      </c>
      <c r="H1" s="1190" t="s">
        <v>331</v>
      </c>
      <c r="J1" s="1147"/>
    </row>
    <row r="2" spans="1:14" s="1146" customFormat="1" ht="35.1" customHeight="1" x14ac:dyDescent="0.4">
      <c r="A2" s="1148" t="s">
        <v>658</v>
      </c>
      <c r="B2" s="1149"/>
      <c r="C2" s="1150"/>
      <c r="D2" s="1150"/>
      <c r="E2" s="1150"/>
      <c r="F2" s="1151"/>
      <c r="G2" s="1795" t="str">
        <f>IF(AND(ISBLANK($F$23),SUM('t15(2)'!$W$1:$W$65536)+SUM('t15(2)'!$R$1:$R$65536)&gt;0),"Attenzione: è necessario compilare la domanda LEG428 !!!","OK")</f>
        <v>OK</v>
      </c>
      <c r="H2" s="1152"/>
      <c r="I2" s="1153"/>
      <c r="J2" s="1147"/>
    </row>
    <row r="3" spans="1:14" s="1157" customFormat="1" ht="35.1" customHeight="1" thickBot="1" x14ac:dyDescent="0.45">
      <c r="A3" s="1148" t="s">
        <v>659</v>
      </c>
      <c r="B3" s="1149"/>
      <c r="C3" s="1154"/>
      <c r="D3" s="1154"/>
      <c r="E3" s="1155"/>
      <c r="F3" s="1156"/>
      <c r="G3" s="1799"/>
      <c r="H3" s="1152"/>
      <c r="I3" s="1153"/>
      <c r="J3" s="1147"/>
    </row>
    <row r="4" spans="1:14" s="1164" customFormat="1" ht="35.1" customHeight="1" thickBot="1" x14ac:dyDescent="0.25">
      <c r="A4" s="1158"/>
      <c r="B4" s="1159"/>
      <c r="C4" s="1160"/>
      <c r="D4" s="1160"/>
      <c r="E4" s="1161"/>
      <c r="F4" s="1162"/>
      <c r="G4" s="1163" t="s">
        <v>660</v>
      </c>
      <c r="I4" s="1165"/>
    </row>
    <row r="5" spans="1:14" s="1164" customFormat="1" ht="35.1" customHeight="1" x14ac:dyDescent="0.2">
      <c r="A5" s="1166"/>
      <c r="B5" s="1167"/>
      <c r="D5" s="1168"/>
      <c r="E5" s="1168"/>
      <c r="F5" s="1169"/>
      <c r="G5" s="1795" t="str">
        <f>IF(AND(ISBLANK(F13),ISBLANK(F17)),"OK",IF(AND(OR(ISBLANK(F13),YEAR(F13)&gt;'t1'!L1-1),OR(ISBLANK(F17),YEAR(F17)&gt;'t1'!L1-1)),"OK","Attenzione: almeno una data di certificazione è antececedente l'anno "&amp;'t1'!L1&amp;", è necessario giustificare"))</f>
        <v>OK</v>
      </c>
      <c r="I5" s="1165"/>
      <c r="J5" s="1168"/>
    </row>
    <row r="6" spans="1:14" s="1164" customFormat="1" ht="35.1" customHeight="1" thickBot="1" x14ac:dyDescent="0.25">
      <c r="A6" s="1170" t="str">
        <f>'t1'!$A$1</f>
        <v>REGIONI ED AUTONOMIE LOCALI - anno 2023</v>
      </c>
      <c r="B6" s="1171"/>
      <c r="C6" s="1172"/>
      <c r="D6" s="1173"/>
      <c r="E6" s="1172"/>
      <c r="F6" s="1172"/>
      <c r="G6" s="1799"/>
      <c r="H6" s="1174"/>
      <c r="I6" s="1165"/>
    </row>
    <row r="7" spans="1:14" s="1164" customFormat="1" ht="35.1" customHeight="1" x14ac:dyDescent="0.2">
      <c r="A7" s="1170"/>
      <c r="B7" s="1175"/>
      <c r="D7" s="1176" t="s">
        <v>661</v>
      </c>
      <c r="G7" s="1191"/>
      <c r="H7" s="1177"/>
      <c r="I7" s="1178"/>
      <c r="J7" s="1177"/>
      <c r="N7" s="833" t="s">
        <v>662</v>
      </c>
    </row>
    <row r="8" spans="1:14" s="1164" customFormat="1" ht="15" customHeight="1" x14ac:dyDescent="0.2">
      <c r="A8" s="1170"/>
      <c r="B8" s="1175"/>
      <c r="D8" s="1178"/>
      <c r="G8" s="1191"/>
      <c r="H8" s="1177"/>
      <c r="I8" s="1178"/>
      <c r="J8" s="1177"/>
      <c r="N8" s="1165">
        <f>(COUNTIF(F:F,"&lt;&gt;"&amp;"")+COUNTIF(D89,"&lt;&gt;"&amp;"")+COUNTIF(D92,"&lt;&gt;"&amp;""))</f>
        <v>0</v>
      </c>
    </row>
    <row r="9" spans="1:14" s="1164" customFormat="1" ht="10.35" customHeight="1" x14ac:dyDescent="0.2">
      <c r="A9" s="1170"/>
      <c r="B9" s="1175"/>
      <c r="D9" s="1178"/>
      <c r="G9" s="1191"/>
      <c r="H9" s="1177"/>
      <c r="I9" s="1178"/>
      <c r="J9" s="1177"/>
      <c r="N9" s="833"/>
    </row>
    <row r="10" spans="1:14" ht="10.35" customHeight="1" x14ac:dyDescent="0.25">
      <c r="A10" s="835"/>
      <c r="B10" s="845"/>
      <c r="D10" s="1179"/>
      <c r="E10" s="835"/>
      <c r="F10" s="849"/>
      <c r="G10" s="1191"/>
      <c r="H10" s="835"/>
      <c r="I10" s="835"/>
      <c r="J10" s="836"/>
    </row>
    <row r="11" spans="1:14" s="839" customFormat="1" ht="35.25" customHeight="1" x14ac:dyDescent="0.2">
      <c r="A11" s="1180" t="s">
        <v>663</v>
      </c>
      <c r="B11" s="1192"/>
      <c r="C11" s="1180"/>
      <c r="D11" s="1181" t="s">
        <v>664</v>
      </c>
      <c r="E11" s="1180"/>
      <c r="F11" s="1182"/>
      <c r="G11" s="1191"/>
      <c r="I11" s="1183"/>
      <c r="J11" s="840"/>
      <c r="K11" s="833" t="s">
        <v>665</v>
      </c>
      <c r="L11" s="833" t="s">
        <v>666</v>
      </c>
      <c r="M11" s="833" t="s">
        <v>667</v>
      </c>
      <c r="N11" s="833" t="s">
        <v>668</v>
      </c>
    </row>
    <row r="12" spans="1:14" s="839" customFormat="1" ht="4.3499999999999996" customHeight="1" x14ac:dyDescent="0.2">
      <c r="A12" s="841"/>
      <c r="B12" s="842"/>
      <c r="D12" s="841"/>
      <c r="E12" s="841"/>
      <c r="F12" s="843"/>
      <c r="I12" s="1183"/>
      <c r="J12" s="840"/>
    </row>
    <row r="13" spans="1:14" s="839" customFormat="1" ht="30" customHeight="1" x14ac:dyDescent="0.2">
      <c r="A13" s="844" t="s">
        <v>755</v>
      </c>
      <c r="B13" s="845" t="s">
        <v>670</v>
      </c>
      <c r="D13" s="856" t="s">
        <v>958</v>
      </c>
      <c r="F13" s="850"/>
      <c r="G13" s="1193" t="str">
        <f ca="1">IF(AND(ISBLANK(F13),C13="x",$N$8&gt;0),"Attenzione: domanda a risposta obbligatoria",IF(ISBLANK(F13),"",IF(AND(F13&gt;=DATE('t1'!$L$1-2,1,1),F13&lt;=TODAY()),"","Digitare una data non anteriore al 1 Gennaio "&amp;'t1'!$L$1-1&amp;" (gg/mm/aaaa)")))</f>
        <v/>
      </c>
      <c r="K13" s="847" t="str">
        <f>LEFT(A13,3)</f>
        <v>GEN</v>
      </c>
      <c r="L13" s="847" t="str">
        <f>RIGHT(A13,3)</f>
        <v>353</v>
      </c>
      <c r="M13" s="847" t="str">
        <f>B13</f>
        <v>DATE</v>
      </c>
      <c r="N13" s="847" t="str">
        <f ca="1">IF(AND(F13&gt;=DATE(2020,1,1),F13&lt;=TODAY()),"'"&amp;DAY(F13)&amp;"/"&amp;MONTH(F13)&amp;"/"&amp;YEAR(F13),"")</f>
        <v/>
      </c>
    </row>
    <row r="14" spans="1:14" s="839" customFormat="1" ht="4.3499999999999996" customHeight="1" x14ac:dyDescent="0.2">
      <c r="A14" s="844"/>
      <c r="B14" s="848"/>
      <c r="D14" s="853"/>
      <c r="E14" s="841"/>
      <c r="F14" s="849"/>
      <c r="G14" s="875"/>
      <c r="I14" s="1183"/>
      <c r="J14" s="840"/>
    </row>
    <row r="15" spans="1:14" s="839" customFormat="1" ht="30" customHeight="1" x14ac:dyDescent="0.2">
      <c r="A15" s="844" t="s">
        <v>756</v>
      </c>
      <c r="B15" s="845" t="s">
        <v>670</v>
      </c>
      <c r="D15" s="856" t="s">
        <v>959</v>
      </c>
      <c r="F15" s="850"/>
      <c r="G15" s="1193" t="str">
        <f ca="1">IF(AND(ISBLANK(F15),C15="x",$N$8&gt;0),"Attenzione: domanda a risposta obbligatoria",IF(ISBLANK(F15),"",IF(AND(F15&gt;=DATE('t1'!$L$1-2,1,1),F15&lt;=TODAY()),"","Digitare una data non anteriore al 1 Gennaio "&amp;'t1'!$L$1-1&amp;" (gg/mm/aaaa)")))</f>
        <v/>
      </c>
      <c r="K15" s="847" t="str">
        <f>LEFT(A15,3)</f>
        <v>GEN</v>
      </c>
      <c r="L15" s="847" t="str">
        <f>RIGHT(A15,3)</f>
        <v>354</v>
      </c>
      <c r="M15" s="847" t="str">
        <f>B15</f>
        <v>DATE</v>
      </c>
      <c r="N15" s="847" t="str">
        <f ca="1">IF(AND(F15&gt;=DATE(2020,1,1),F15&lt;=TODAY()),"'"&amp;DAY(F15)&amp;"/"&amp;MONTH(F15)&amp;"/"&amp;YEAR(F15),"")</f>
        <v/>
      </c>
    </row>
    <row r="16" spans="1:14" s="839" customFormat="1" ht="4.3499999999999996" customHeight="1" x14ac:dyDescent="0.2">
      <c r="A16" s="844"/>
      <c r="B16" s="845"/>
      <c r="D16" s="856"/>
      <c r="F16" s="1194"/>
      <c r="G16" s="875"/>
      <c r="K16" s="847"/>
      <c r="L16" s="847"/>
      <c r="M16" s="847"/>
      <c r="N16" s="847"/>
    </row>
    <row r="17" spans="1:14" s="839" customFormat="1" ht="30" customHeight="1" x14ac:dyDescent="0.2">
      <c r="A17" s="844" t="s">
        <v>757</v>
      </c>
      <c r="B17" s="845" t="s">
        <v>670</v>
      </c>
      <c r="D17" s="856" t="s">
        <v>960</v>
      </c>
      <c r="F17" s="850"/>
      <c r="G17" s="1193" t="str">
        <f ca="1">IF(AND(ISBLANK(F17),C17="x",$N$8&gt;0),"Attenzione: domanda a risposta obbligatoria",IF(ISBLANK(F17),"",IF(AND(F17&gt;=DATE('t1'!$L$1-2,1,1),F17&lt;=TODAY()),"","Digitare una data non anteriore al 1 Gennaio "&amp;'t1'!$L$1-1&amp;" (gg/mm/aaaa)")))</f>
        <v/>
      </c>
      <c r="K17" s="847" t="str">
        <f>LEFT(A17,3)</f>
        <v>GEN</v>
      </c>
      <c r="L17" s="847" t="str">
        <f>RIGHT(A17,3)</f>
        <v>355</v>
      </c>
      <c r="M17" s="847" t="str">
        <f>B17</f>
        <v>DATE</v>
      </c>
      <c r="N17" s="847" t="str">
        <f ca="1">IF(AND(F17&gt;=DATE(2020,1,1),F17&lt;=TODAY()),"'"&amp;DAY(F17)&amp;"/"&amp;MONTH(F17)&amp;"/"&amp;YEAR(F17),"")</f>
        <v/>
      </c>
    </row>
    <row r="18" spans="1:14" s="839" customFormat="1" ht="4.3499999999999996" customHeight="1" x14ac:dyDescent="0.2">
      <c r="A18" s="844"/>
      <c r="B18" s="848"/>
      <c r="D18" s="841"/>
      <c r="E18" s="841"/>
      <c r="F18" s="849"/>
      <c r="G18" s="868"/>
      <c r="I18" s="1183"/>
      <c r="J18" s="840"/>
    </row>
    <row r="19" spans="1:14" s="839" customFormat="1" ht="30" customHeight="1" x14ac:dyDescent="0.2">
      <c r="A19" s="844" t="s">
        <v>671</v>
      </c>
      <c r="B19" s="845" t="s">
        <v>672</v>
      </c>
      <c r="C19" s="1184" t="s">
        <v>993</v>
      </c>
      <c r="D19" s="838" t="s">
        <v>673</v>
      </c>
      <c r="F19" s="851"/>
      <c r="G19" s="869" t="str">
        <f>IF(AND(ISBLANK(F19),C19="x",$N$8&gt;0),"Attenzione: domanda a risposta obbligatoria",IF(AND(SUM(F13:F17)&gt;0,G5="ok",F19&gt;0),"Attenzione, dato incoerente",IF(ISBLANK(F19),"",IF(ISNUMBER(F19),IF(F19-INT(F19)=0,"","  Errore ! Inserire un numero intero senza decimali"),"  Errore ! Inserire un numero intero senza decimali"))))</f>
        <v/>
      </c>
      <c r="K19" s="847" t="str">
        <f>LEFT(A19,3)</f>
        <v>GEN</v>
      </c>
      <c r="L19" s="847" t="str">
        <f>RIGHT(A19,3)</f>
        <v>195</v>
      </c>
      <c r="M19" s="847" t="str">
        <f>B19</f>
        <v>INT</v>
      </c>
      <c r="N19" s="847" t="str">
        <f>IF(ISNUMBER(F19),ROUND(F19,0),"")</f>
        <v/>
      </c>
    </row>
    <row r="20" spans="1:14" s="839" customFormat="1" ht="4.3499999999999996" customHeight="1" x14ac:dyDescent="0.2">
      <c r="A20" s="852"/>
      <c r="B20" s="848"/>
      <c r="D20" s="841"/>
      <c r="E20" s="841"/>
      <c r="F20" s="843"/>
      <c r="G20" s="868"/>
      <c r="I20" s="1183"/>
      <c r="J20" s="840"/>
    </row>
    <row r="21" spans="1:14" s="839" customFormat="1" ht="30" customHeight="1" x14ac:dyDescent="0.2">
      <c r="A21" s="1180" t="s">
        <v>674</v>
      </c>
      <c r="B21" s="1180"/>
      <c r="C21" s="1180"/>
      <c r="D21" s="1181" t="s">
        <v>831</v>
      </c>
      <c r="E21" s="1180"/>
      <c r="F21" s="1182"/>
      <c r="G21" s="868"/>
      <c r="I21" s="1183"/>
      <c r="J21" s="840"/>
    </row>
    <row r="22" spans="1:14" s="839" customFormat="1" ht="4.3499999999999996" customHeight="1" x14ac:dyDescent="0.2">
      <c r="A22" s="844"/>
      <c r="B22" s="845"/>
      <c r="D22" s="838"/>
      <c r="E22" s="841"/>
      <c r="F22" s="849"/>
      <c r="G22" s="868"/>
      <c r="I22" s="1183"/>
      <c r="J22" s="840"/>
    </row>
    <row r="23" spans="1:14" s="839" customFormat="1" ht="30" customHeight="1" x14ac:dyDescent="0.2">
      <c r="A23" s="854" t="s">
        <v>956</v>
      </c>
      <c r="B23" s="882" t="s">
        <v>672</v>
      </c>
      <c r="C23" s="1184" t="s">
        <v>993</v>
      </c>
      <c r="D23" s="856" t="s">
        <v>957</v>
      </c>
      <c r="F23" s="851"/>
      <c r="G23" s="869" t="str">
        <f>IF(AND(ISBLANK(F23),C23="x",$N$8&gt;0),"Attenzione: domanda a risposta obbligatoria",IF(ISBLANK(F23),"",IF(ISNUMBER(F23),IF(F23-INT(F23)=0,"","  Errore ! Inserire un numero intero senza decimali"),"  Errore ! Inserire un numero intero senza decimali")))</f>
        <v/>
      </c>
      <c r="K23" s="847" t="str">
        <f>LEFT(A23,3)</f>
        <v>LEG</v>
      </c>
      <c r="L23" s="847" t="str">
        <f>RIGHT(A23,3)</f>
        <v>428</v>
      </c>
      <c r="M23" s="847" t="str">
        <f>B23</f>
        <v>INT</v>
      </c>
      <c r="N23" s="847" t="str">
        <f>IF(ISNUMBER(F23),ROUND(F23,0),"")</f>
        <v/>
      </c>
    </row>
    <row r="24" spans="1:14" s="839" customFormat="1" ht="4.3499999999999996" customHeight="1" x14ac:dyDescent="0.2">
      <c r="A24" s="854"/>
      <c r="B24" s="882"/>
      <c r="D24" s="856"/>
      <c r="E24" s="841"/>
      <c r="F24" s="849"/>
      <c r="G24" s="868"/>
      <c r="I24" s="1183"/>
      <c r="J24" s="840"/>
    </row>
    <row r="25" spans="1:14" s="916" customFormat="1" ht="30" customHeight="1" x14ac:dyDescent="0.2">
      <c r="A25" s="1401" t="s">
        <v>1305</v>
      </c>
      <c r="B25" s="1447" t="s">
        <v>672</v>
      </c>
      <c r="C25" s="1414"/>
      <c r="D25" s="1448" t="s">
        <v>1306</v>
      </c>
      <c r="E25" s="883"/>
      <c r="F25" s="885"/>
      <c r="G25" s="1195" t="str">
        <f>IF(AND(ISBLANK(F25),C25="x",$N$8&gt;0),"Attenzione: domanda a risposta obbligatoria",IF(ISBLANK(F25),"",IF(ISNUMBER(F25),IF(F25-INT(F25)=0,"","  Errore ! Inserire un numero intero senza decimali"),"  Errore ! Inserire un numero intero senza decimali")))</f>
        <v/>
      </c>
      <c r="K25" s="917" t="str">
        <f>LEFT(A25,3)</f>
        <v>LEG</v>
      </c>
      <c r="L25" s="917" t="str">
        <f>RIGHT(A25,3)</f>
        <v>510</v>
      </c>
      <c r="M25" s="917" t="str">
        <f>B25</f>
        <v>INT</v>
      </c>
      <c r="N25" s="917" t="str">
        <f>IF(ISNUMBER(F25),ROUND(F25,0),"")</f>
        <v/>
      </c>
    </row>
    <row r="26" spans="1:14" s="916" customFormat="1" ht="4.3499999999999996" customHeight="1" x14ac:dyDescent="0.2">
      <c r="A26" s="1196"/>
      <c r="B26" s="1197"/>
      <c r="D26" s="1196"/>
      <c r="E26" s="918"/>
      <c r="F26" s="915"/>
      <c r="G26" s="919"/>
    </row>
    <row r="27" spans="1:14" s="839" customFormat="1" ht="30" customHeight="1" x14ac:dyDescent="0.2">
      <c r="A27" s="854" t="s">
        <v>1143</v>
      </c>
      <c r="B27" s="882" t="s">
        <v>672</v>
      </c>
      <c r="D27" s="856" t="s">
        <v>1144</v>
      </c>
      <c r="E27" s="883"/>
      <c r="F27" s="885"/>
      <c r="G27" s="869" t="str">
        <f>IF(AND(ISBLANK(F27),C27="x",$N$8&gt;0),"Attenzione: domanda a risposta obbligatoria",IF(ISBLANK(F27),"",IF(ISNUMBER(F27),IF(F27-INT(F27)=0,"","  Errore ! Inserire un numero intero senza decimali"),"  Errore ! Inserire un numero intero senza decimali")))</f>
        <v/>
      </c>
      <c r="K27" s="847" t="str">
        <f>LEFT(A27,3)</f>
        <v>LEG</v>
      </c>
      <c r="L27" s="847" t="str">
        <f>RIGHT(A27,3)</f>
        <v>452</v>
      </c>
      <c r="M27" s="847" t="str">
        <f>B27</f>
        <v>INT</v>
      </c>
      <c r="N27" s="847" t="str">
        <f>IF(ISNUMBER(F27),ROUND(F27,0),"")</f>
        <v/>
      </c>
    </row>
    <row r="28" spans="1:14" s="916" customFormat="1" ht="4.3499999999999996" customHeight="1" x14ac:dyDescent="0.2">
      <c r="A28" s="1196"/>
      <c r="B28" s="1197"/>
      <c r="D28" s="1196"/>
      <c r="E28" s="918"/>
      <c r="F28" s="915"/>
      <c r="G28" s="919"/>
    </row>
    <row r="29" spans="1:14" s="839" customFormat="1" ht="30" customHeight="1" x14ac:dyDescent="0.2">
      <c r="A29" s="854" t="s">
        <v>897</v>
      </c>
      <c r="B29" s="882" t="s">
        <v>672</v>
      </c>
      <c r="D29" s="856" t="s">
        <v>1072</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t="str">
        <f>IF(ISNUMBER(F29),ROUND(F29,0),"")</f>
        <v/>
      </c>
    </row>
    <row r="30" spans="1:14" s="839" customFormat="1" ht="4.3499999999999996" customHeight="1" x14ac:dyDescent="0.2">
      <c r="A30" s="854"/>
      <c r="B30" s="854"/>
      <c r="D30" s="853"/>
      <c r="E30" s="853"/>
      <c r="F30" s="884"/>
      <c r="G30" s="868"/>
    </row>
    <row r="31" spans="1:14" s="839" customFormat="1" ht="30" customHeight="1" x14ac:dyDescent="0.2">
      <c r="A31" s="844" t="s">
        <v>676</v>
      </c>
      <c r="B31" s="845" t="s">
        <v>672</v>
      </c>
      <c r="D31" s="838" t="s">
        <v>832</v>
      </c>
      <c r="F31" s="851"/>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265</v>
      </c>
      <c r="M31" s="847" t="str">
        <f>B31</f>
        <v>INT</v>
      </c>
      <c r="N31" s="847" t="str">
        <f>IF(ISNUMBER(F31),ROUND(F31,0),"")</f>
        <v/>
      </c>
    </row>
    <row r="32" spans="1:14" s="839" customFormat="1" ht="4.3499999999999996" customHeight="1" x14ac:dyDescent="0.2">
      <c r="A32" s="852"/>
      <c r="B32" s="848"/>
      <c r="D32" s="841"/>
      <c r="E32" s="841"/>
      <c r="F32" s="843"/>
      <c r="G32" s="868"/>
      <c r="I32" s="1183"/>
      <c r="J32" s="840"/>
    </row>
    <row r="33" spans="1:14" s="839" customFormat="1" ht="30" customHeight="1" x14ac:dyDescent="0.2">
      <c r="A33" s="1180" t="s">
        <v>1307</v>
      </c>
      <c r="B33" s="1180"/>
      <c r="C33" s="1180"/>
      <c r="D33" s="1181" t="s">
        <v>1308</v>
      </c>
      <c r="E33" s="1180"/>
      <c r="F33" s="1182"/>
      <c r="G33" s="868"/>
    </row>
    <row r="34" spans="1:14" s="839" customFormat="1" ht="4.3499999999999996" customHeight="1" x14ac:dyDescent="0.2">
      <c r="A34" s="853"/>
      <c r="B34" s="853"/>
      <c r="C34" s="883"/>
      <c r="D34" s="853"/>
      <c r="E34" s="841"/>
      <c r="F34" s="843"/>
      <c r="G34" s="868"/>
    </row>
    <row r="35" spans="1:14" s="839" customFormat="1" ht="30" customHeight="1" x14ac:dyDescent="0.2">
      <c r="A35" s="1217" t="s">
        <v>1309</v>
      </c>
      <c r="B35" s="882" t="s">
        <v>672</v>
      </c>
      <c r="C35" s="883"/>
      <c r="D35" s="856" t="s">
        <v>1357</v>
      </c>
      <c r="F35" s="851"/>
      <c r="G35" s="869" t="str">
        <f>IF(AND(ISBLANK(F35),C35="x",$N$8&gt;0),"Attenzione: domanda a risposta obbligatoria",IF(ISBLANK(F35),"",IF(ISNUMBER(F35),IF(F35-INT(F35)=0,"","  Errore ! Inserire un numero intero senza decimali"),"  Errore ! Inserire un numero intero senza decimali")))</f>
        <v/>
      </c>
      <c r="K35" s="847" t="str">
        <f>LEFT(A35,3)</f>
        <v>A33</v>
      </c>
      <c r="L35" s="847" t="str">
        <f>RIGHT(A35,3)</f>
        <v>511</v>
      </c>
      <c r="M35" s="847" t="str">
        <f>B35</f>
        <v>INT</v>
      </c>
      <c r="N35" s="847" t="str">
        <f>IF(ISNUMBER(F35),ROUND(F35,0),"")</f>
        <v/>
      </c>
    </row>
    <row r="36" spans="1:14" s="839" customFormat="1" ht="4.3499999999999996" customHeight="1" x14ac:dyDescent="0.2">
      <c r="A36" s="844"/>
      <c r="B36" s="1401"/>
      <c r="D36" s="841"/>
      <c r="E36" s="841"/>
      <c r="F36" s="849"/>
      <c r="G36" s="868"/>
    </row>
    <row r="37" spans="1:14" s="839" customFormat="1" ht="30" customHeight="1" x14ac:dyDescent="0.2">
      <c r="A37" s="1180" t="s">
        <v>677</v>
      </c>
      <c r="B37" s="1180"/>
      <c r="C37" s="1180"/>
      <c r="D37" s="1181" t="s">
        <v>678</v>
      </c>
      <c r="E37" s="1180"/>
      <c r="F37" s="1182"/>
      <c r="G37" s="868"/>
      <c r="I37" s="1183"/>
      <c r="J37" s="840"/>
    </row>
    <row r="38" spans="1:14" s="839" customFormat="1" ht="4.3499999999999996" customHeight="1" x14ac:dyDescent="0.2">
      <c r="A38" s="841"/>
      <c r="B38" s="848"/>
      <c r="D38" s="841"/>
      <c r="E38" s="841"/>
      <c r="F38" s="843"/>
      <c r="G38" s="868"/>
      <c r="I38" s="1183"/>
      <c r="J38" s="840"/>
    </row>
    <row r="39" spans="1:14" s="839" customFormat="1" ht="30" customHeight="1" x14ac:dyDescent="0.2">
      <c r="A39" s="854" t="s">
        <v>679</v>
      </c>
      <c r="B39" s="845" t="s">
        <v>672</v>
      </c>
      <c r="D39" s="838" t="s">
        <v>622</v>
      </c>
      <c r="F39" s="851"/>
      <c r="G39" s="869" t="str">
        <f>IF(AND(ISBLANK(F39),C39="x",$N$8&gt;0),"Attenzione: domanda a risposta obbligatoria",IF(ISBLANK(F39),"",IF(ISNUMBER(F39),IF(F39-INT(F39)=0,"","  Errore ! Inserire un numero intero senza decimali"),"  Errore ! Inserire un numero intero senza decimali")))</f>
        <v/>
      </c>
      <c r="K39" s="847" t="str">
        <f>LEFT(A39,3)</f>
        <v>ORG</v>
      </c>
      <c r="L39" s="847" t="str">
        <f>RIGHT(A39,3)</f>
        <v>191</v>
      </c>
      <c r="M39" s="847" t="str">
        <f>B39</f>
        <v>INT</v>
      </c>
      <c r="N39" s="847" t="str">
        <f>IF(ISNUMBER(F39),ROUND(F39,0),"")</f>
        <v/>
      </c>
    </row>
    <row r="40" spans="1:14" s="839" customFormat="1" ht="4.3499999999999996" customHeight="1" x14ac:dyDescent="0.2">
      <c r="A40" s="855"/>
      <c r="B40" s="848"/>
      <c r="D40" s="841"/>
      <c r="E40" s="841"/>
      <c r="F40" s="849"/>
      <c r="G40" s="868"/>
      <c r="I40" s="1183"/>
      <c r="J40" s="840"/>
    </row>
    <row r="41" spans="1:14" s="839" customFormat="1" ht="30" customHeight="1" x14ac:dyDescent="0.2">
      <c r="A41" s="854" t="s">
        <v>680</v>
      </c>
      <c r="B41" s="845" t="s">
        <v>672</v>
      </c>
      <c r="D41" s="856" t="s">
        <v>681</v>
      </c>
      <c r="F41" s="851"/>
      <c r="G41" s="869" t="str">
        <f>IF(AND(ISBLANK(F41),C41="x",$N$8&gt;0),"Attenzione: domanda a risposta obbligatoria",IF(ISBLANK(F41),"",IF(ISNUMBER(F41),IF(F41-INT(F41)=0,"","  Errore ! Inserire un numero intero senza decimali"),"  Errore ! Inserire un numero intero senza decimali")))</f>
        <v/>
      </c>
      <c r="K41" s="847" t="str">
        <f>LEFT(A41,3)</f>
        <v>ORG</v>
      </c>
      <c r="L41" s="847" t="str">
        <f>RIGHT(A41,3)</f>
        <v>299</v>
      </c>
      <c r="M41" s="847" t="str">
        <f>B41</f>
        <v>INT</v>
      </c>
      <c r="N41" s="847" t="str">
        <f>IF(ISNUMBER(F41),ROUND(F41,0),"")</f>
        <v/>
      </c>
    </row>
    <row r="42" spans="1:14" s="839" customFormat="1" ht="4.3499999999999996" customHeight="1" x14ac:dyDescent="0.2">
      <c r="A42" s="855"/>
      <c r="B42" s="848"/>
      <c r="D42" s="841"/>
      <c r="E42" s="841"/>
      <c r="F42" s="849"/>
      <c r="G42" s="868"/>
      <c r="I42" s="1183"/>
      <c r="J42" s="840"/>
    </row>
    <row r="43" spans="1:14" s="839" customFormat="1" ht="30" customHeight="1" x14ac:dyDescent="0.2">
      <c r="A43" s="854" t="s">
        <v>690</v>
      </c>
      <c r="B43" s="845" t="s">
        <v>672</v>
      </c>
      <c r="D43" s="856" t="s">
        <v>833</v>
      </c>
      <c r="F43" s="851"/>
      <c r="G43" s="869" t="str">
        <f>IF(AND(ISBLANK(F43),C43="x",$N$8&gt;0),"Attenzione: domanda a risposta obbligatoria",IF(ISBLANK(F43),"",IF(ISNUMBER(F43),IF(F43-INT(F43)=0,"","  Errore ! Inserire un numero intero senza decimali"),"  Errore ! Inserire un numero intero senza decimali")))</f>
        <v/>
      </c>
      <c r="K43" s="847" t="str">
        <f>LEFT(A43,3)</f>
        <v>ORG</v>
      </c>
      <c r="L43" s="847" t="str">
        <f>RIGHT(A43,3)</f>
        <v>300</v>
      </c>
      <c r="M43" s="847" t="str">
        <f>B43</f>
        <v>INT</v>
      </c>
      <c r="N43" s="847" t="str">
        <f>IF(ISNUMBER(F43),ROUND(F43,0),"")</f>
        <v/>
      </c>
    </row>
    <row r="44" spans="1:14" s="839" customFormat="1" ht="4.3499999999999996" customHeight="1" x14ac:dyDescent="0.2">
      <c r="A44" s="854"/>
      <c r="B44" s="848"/>
      <c r="D44" s="841"/>
      <c r="E44" s="841"/>
      <c r="F44" s="849"/>
      <c r="G44" s="868"/>
      <c r="I44" s="1183"/>
      <c r="J44" s="840"/>
    </row>
    <row r="45" spans="1:14" s="839" customFormat="1" ht="30" customHeight="1" x14ac:dyDescent="0.2">
      <c r="A45" s="854" t="s">
        <v>682</v>
      </c>
      <c r="B45" s="845" t="s">
        <v>672</v>
      </c>
      <c r="D45" s="838" t="s">
        <v>683</v>
      </c>
      <c r="F45" s="851"/>
      <c r="G45" s="869" t="str">
        <f>IF(AND(ISBLANK(F45),C45="x",$N$8&gt;0),"Attenzione: domanda a risposta obbligatoria",IF(ISBLANK(F45),"",IF(ISNUMBER(F45),IF(F45-INT(F45)=0,"","  Errore ! Inserire un numero intero senza decimali"),"  Errore ! Inserire un numero intero senza decimali")))</f>
        <v/>
      </c>
      <c r="K45" s="847" t="str">
        <f>LEFT(A45,3)</f>
        <v>ORG</v>
      </c>
      <c r="L45" s="847" t="str">
        <f>RIGHT(A45,3)</f>
        <v>268</v>
      </c>
      <c r="M45" s="847" t="str">
        <f>B45</f>
        <v>INT</v>
      </c>
      <c r="N45" s="847" t="str">
        <f>IF(ISNUMBER(F45),ROUND(F45,0),"")</f>
        <v/>
      </c>
    </row>
    <row r="46" spans="1:14" s="839" customFormat="1" ht="4.3499999999999996" customHeight="1" x14ac:dyDescent="0.2">
      <c r="A46" s="855"/>
      <c r="B46" s="848"/>
      <c r="D46" s="841"/>
      <c r="E46" s="841"/>
      <c r="F46" s="849"/>
      <c r="G46" s="868"/>
      <c r="I46" s="1183"/>
      <c r="J46" s="840"/>
    </row>
    <row r="47" spans="1:14" s="839" customFormat="1" ht="30" customHeight="1" x14ac:dyDescent="0.2">
      <c r="A47" s="854" t="s">
        <v>691</v>
      </c>
      <c r="B47" s="845" t="s">
        <v>672</v>
      </c>
      <c r="D47" s="838" t="s">
        <v>834</v>
      </c>
      <c r="F47" s="851"/>
      <c r="G47" s="869" t="str">
        <f>IF(AND(ISBLANK(F47),C47="x",$N$8&gt;0),"Attenzione: domanda a risposta obbligatoria",IF(ISBLANK(F47),"",IF(ISNUMBER(F47),IF(F47-INT(F47)=0,"","  Errore ! Inserire un numero intero senza decimali"),"  Errore ! Inserire un numero intero senza decimali")))</f>
        <v/>
      </c>
      <c r="K47" s="847" t="str">
        <f>LEFT(A49,3)</f>
        <v>ORG</v>
      </c>
      <c r="L47" s="847" t="str">
        <f>RIGHT(A47,3)</f>
        <v>136</v>
      </c>
      <c r="M47" s="847" t="str">
        <f>B49</f>
        <v>INT</v>
      </c>
      <c r="N47" s="847" t="str">
        <f>IF(ISNUMBER(F47),ROUND(F47,0),"")</f>
        <v/>
      </c>
    </row>
    <row r="48" spans="1:14" s="839" customFormat="1" ht="4.3499999999999996" customHeight="1" x14ac:dyDescent="0.2">
      <c r="A48" s="854"/>
      <c r="B48" s="848"/>
      <c r="D48" s="841"/>
      <c r="E48" s="841"/>
      <c r="F48" s="849"/>
      <c r="G48" s="868"/>
      <c r="I48" s="1183"/>
      <c r="J48" s="840"/>
    </row>
    <row r="49" spans="1:14" s="839" customFormat="1" ht="30" customHeight="1" x14ac:dyDescent="0.2">
      <c r="A49" s="854" t="s">
        <v>684</v>
      </c>
      <c r="B49" s="845" t="s">
        <v>672</v>
      </c>
      <c r="D49" s="838" t="s">
        <v>685</v>
      </c>
      <c r="F49" s="851"/>
      <c r="G49" s="869" t="str">
        <f>IF(AND(ISBLANK(F49),C49="x",$N$8&gt;0),"Attenzione: domanda a risposta obbligatoria",IF(ISBLANK(F49),"",IF(ISNUMBER(F49),IF(F49-INT(F49)=0,"","  Errore ! Inserire un numero intero senza decimali"),"  Errore ! Inserire un numero intero senza decimali")))</f>
        <v/>
      </c>
      <c r="K49" s="847" t="str">
        <f>LEFT(A53,3)</f>
        <v>ORG</v>
      </c>
      <c r="L49" s="847" t="str">
        <f>RIGHT(A49,3)</f>
        <v>269</v>
      </c>
      <c r="M49" s="847" t="str">
        <f>B53</f>
        <v>INT</v>
      </c>
      <c r="N49" s="847" t="str">
        <f>IF(ISNUMBER(F49),ROUND(F49,0),"")</f>
        <v/>
      </c>
    </row>
    <row r="50" spans="1:14" s="839" customFormat="1" ht="4.3499999999999996" customHeight="1" x14ac:dyDescent="0.2">
      <c r="A50" s="854"/>
      <c r="B50" s="848"/>
      <c r="D50" s="841"/>
      <c r="E50" s="841"/>
      <c r="F50" s="849"/>
      <c r="G50" s="868"/>
      <c r="I50" s="1183"/>
      <c r="J50" s="840"/>
    </row>
    <row r="51" spans="1:14" s="839" customFormat="1" ht="30" customHeight="1" x14ac:dyDescent="0.2">
      <c r="A51" s="854" t="s">
        <v>692</v>
      </c>
      <c r="B51" s="845" t="s">
        <v>672</v>
      </c>
      <c r="D51" s="838" t="s">
        <v>835</v>
      </c>
      <c r="F51" s="851"/>
      <c r="G51" s="869" t="str">
        <f>IF(AND(ISBLANK(F51),C51="x",$N$8&gt;0),"Attenzione: domanda a risposta obbligatoria",IF(ISBLANK(F51),"",IF(ISNUMBER(F51),IF(F51-INT(F51)=0,"","  Errore ! Inserire un numero intero senza decimali"),"  Errore ! Inserire un numero intero senza decimali")))</f>
        <v/>
      </c>
      <c r="K51" s="847" t="str">
        <f>LEFT(A47,3)</f>
        <v>ORG</v>
      </c>
      <c r="L51" s="847" t="str">
        <f>RIGHT(A51,3)</f>
        <v>179</v>
      </c>
      <c r="M51" s="847" t="str">
        <f>B47</f>
        <v>INT</v>
      </c>
      <c r="N51" s="847" t="str">
        <f>IF(ISNUMBER(F51),ROUND(F51,0),"")</f>
        <v/>
      </c>
    </row>
    <row r="52" spans="1:14" s="839" customFormat="1" ht="4.3499999999999996" customHeight="1" x14ac:dyDescent="0.2">
      <c r="A52" s="854"/>
      <c r="B52" s="848"/>
      <c r="D52" s="841"/>
      <c r="E52" s="841"/>
      <c r="F52" s="849"/>
      <c r="G52" s="868"/>
      <c r="I52" s="1183"/>
      <c r="J52" s="840"/>
    </row>
    <row r="53" spans="1:14" s="839" customFormat="1" ht="30" customHeight="1" x14ac:dyDescent="0.2">
      <c r="A53" s="854" t="s">
        <v>686</v>
      </c>
      <c r="B53" s="845" t="s">
        <v>672</v>
      </c>
      <c r="D53" s="838" t="s">
        <v>687</v>
      </c>
      <c r="F53" s="851"/>
      <c r="G53" s="869" t="str">
        <f>IF(AND(ISBLANK(F53),C53="x",$N$8&gt;0),"Attenzione: domanda a risposta obbligatoria",IF(ISBLANK(F53),"",IF(ISNUMBER(F53),IF(F53-INT(F53)=0,"","  Errore ! Inserire un numero intero senza decimali"),"  Errore ! Inserire un numero intero senza decimali")))</f>
        <v/>
      </c>
      <c r="K53" s="847" t="str">
        <f>LEFT(A51,3)</f>
        <v>ORG</v>
      </c>
      <c r="L53" s="847" t="str">
        <f>RIGHT(A53,3)</f>
        <v>270</v>
      </c>
      <c r="M53" s="847" t="str">
        <f>B51</f>
        <v>INT</v>
      </c>
      <c r="N53" s="847" t="str">
        <f>IF(ISNUMBER(F53),ROUND(F53,0),"")</f>
        <v/>
      </c>
    </row>
    <row r="54" spans="1:14" s="839" customFormat="1" ht="4.3499999999999996" customHeight="1" x14ac:dyDescent="0.2">
      <c r="A54" s="854"/>
      <c r="B54" s="848"/>
      <c r="D54" s="841"/>
      <c r="E54" s="841"/>
      <c r="F54" s="849"/>
      <c r="G54" s="868"/>
      <c r="I54" s="1183"/>
      <c r="J54" s="840"/>
    </row>
    <row r="55" spans="1:14" s="839" customFormat="1" ht="30" customHeight="1" x14ac:dyDescent="0.2">
      <c r="A55" s="854" t="s">
        <v>693</v>
      </c>
      <c r="B55" s="845" t="s">
        <v>672</v>
      </c>
      <c r="D55" s="838" t="s">
        <v>836</v>
      </c>
      <c r="F55" s="851"/>
      <c r="G55" s="869" t="str">
        <f>IF(AND(ISBLANK(F55),C55="x",$N$8&gt;0),"Attenzione: domanda a risposta obbligatoria",IF(ISBLANK(F55),"",IF(ISNUMBER(F55),IF(F55-INT(F55)=0,"","  Errore ! Inserire un numero intero senza decimali"),"  Errore ! Inserire un numero intero senza decimali")))</f>
        <v/>
      </c>
      <c r="K55" s="847" t="str">
        <f>LEFT(A55,3)</f>
        <v>ORG</v>
      </c>
      <c r="L55" s="847" t="str">
        <f>RIGHT(A55,3)</f>
        <v>161</v>
      </c>
      <c r="M55" s="847" t="str">
        <f>B55</f>
        <v>INT</v>
      </c>
      <c r="N55" s="847" t="str">
        <f>IF(ISNUMBER(F55),ROUND(F55,0),"")</f>
        <v/>
      </c>
    </row>
    <row r="56" spans="1:14" s="839" customFormat="1" ht="4.3499999999999996" customHeight="1" x14ac:dyDescent="0.2">
      <c r="A56" s="854"/>
      <c r="B56" s="848"/>
      <c r="D56" s="841"/>
      <c r="E56" s="841"/>
      <c r="F56" s="849"/>
      <c r="G56" s="868"/>
      <c r="I56" s="1183"/>
      <c r="J56" s="840"/>
    </row>
    <row r="57" spans="1:14" s="839" customFormat="1" ht="30" customHeight="1" x14ac:dyDescent="0.2">
      <c r="A57" s="854" t="s">
        <v>688</v>
      </c>
      <c r="B57" s="845" t="s">
        <v>672</v>
      </c>
      <c r="D57" s="838" t="s">
        <v>689</v>
      </c>
      <c r="F57" s="851"/>
      <c r="G57" s="869" t="str">
        <f>IF(AND(ISBLANK(F57),C57="x",$N$8&gt;0),"Attenzione: domanda a risposta obbligatoria",IF(ISBLANK(F57),"",IF(ISNUMBER(F57),IF(F57-INT(F57)=0,"","  Errore ! Inserire un numero intero senza decimali"),"  Errore ! Inserire un numero intero senza decimali")))</f>
        <v/>
      </c>
      <c r="K57" s="847" t="str">
        <f>LEFT(A57,3)</f>
        <v>ORG</v>
      </c>
      <c r="L57" s="847" t="str">
        <f>RIGHT(A57,3)</f>
        <v>271</v>
      </c>
      <c r="M57" s="847" t="str">
        <f>B57</f>
        <v>INT</v>
      </c>
      <c r="N57" s="847" t="str">
        <f>IF(ISNUMBER(F57),ROUND(F57,0),"")</f>
        <v/>
      </c>
    </row>
    <row r="58" spans="1:14" s="839" customFormat="1" ht="4.3499999999999996" customHeight="1" x14ac:dyDescent="0.2">
      <c r="A58" s="854"/>
      <c r="B58" s="848"/>
      <c r="D58" s="841"/>
      <c r="E58" s="841"/>
      <c r="F58" s="849"/>
      <c r="G58" s="868"/>
      <c r="I58" s="1183"/>
      <c r="J58" s="840"/>
    </row>
    <row r="59" spans="1:14" s="839" customFormat="1" ht="30" customHeight="1" x14ac:dyDescent="0.2">
      <c r="A59" s="854" t="s">
        <v>694</v>
      </c>
      <c r="B59" s="845" t="s">
        <v>672</v>
      </c>
      <c r="D59" s="838" t="s">
        <v>837</v>
      </c>
      <c r="F59" s="851"/>
      <c r="G59" s="869" t="str">
        <f>IF(AND(ISBLANK(F59),C59="x",$N$8&gt;0),"Attenzione: domanda a risposta obbligatoria",IF(ISBLANK(F59),"",IF(ISNUMBER(F59),IF(F59-INT(F59)=0,"","  Errore ! Inserire un numero intero senza decimali"),"  Errore ! Inserire un numero intero senza decimali")))</f>
        <v/>
      </c>
      <c r="K59" s="847" t="str">
        <f>LEFT(A59,3)</f>
        <v>ORG</v>
      </c>
      <c r="L59" s="847" t="str">
        <f>RIGHT(A59,3)</f>
        <v>272</v>
      </c>
      <c r="M59" s="847" t="str">
        <f>B59</f>
        <v>INT</v>
      </c>
      <c r="N59" s="847" t="str">
        <f>IF(ISNUMBER(F59),ROUND(F59,0),"")</f>
        <v/>
      </c>
    </row>
    <row r="60" spans="1:14" s="839" customFormat="1" ht="4.3499999999999996" customHeight="1" x14ac:dyDescent="0.2">
      <c r="A60" s="844"/>
      <c r="B60" s="848"/>
      <c r="D60" s="841"/>
      <c r="E60" s="841"/>
      <c r="F60" s="843"/>
      <c r="G60" s="868"/>
      <c r="I60" s="1183"/>
      <c r="J60" s="840"/>
    </row>
    <row r="61" spans="1:14" s="839" customFormat="1" ht="30" customHeight="1" x14ac:dyDescent="0.2">
      <c r="A61" s="1180" t="s">
        <v>695</v>
      </c>
      <c r="B61" s="1180"/>
      <c r="C61" s="1180"/>
      <c r="D61" s="1181" t="s">
        <v>838</v>
      </c>
      <c r="E61" s="1180"/>
      <c r="F61" s="1182"/>
    </row>
    <row r="62" spans="1:14" s="839" customFormat="1" ht="4.3499999999999996" customHeight="1" x14ac:dyDescent="0.2">
      <c r="A62" s="841"/>
      <c r="B62" s="848"/>
      <c r="D62" s="841"/>
      <c r="E62" s="841"/>
      <c r="F62" s="843"/>
      <c r="G62" s="868"/>
      <c r="I62" s="1183"/>
      <c r="J62" s="840"/>
    </row>
    <row r="63" spans="1:14" s="839" customFormat="1" ht="30" customHeight="1" x14ac:dyDescent="0.2">
      <c r="A63" s="844" t="s">
        <v>696</v>
      </c>
      <c r="B63" s="845" t="s">
        <v>672</v>
      </c>
      <c r="D63" s="838" t="s">
        <v>839</v>
      </c>
      <c r="F63" s="851"/>
      <c r="G63" s="869" t="str">
        <f>IF(AND(ISBLANK(F63),C63="x",$N$8&gt;0),"Attenzione: domanda a risposta obbligatoria",IF(ISBLANK(F63),"",IF(ISNUMBER(F63),IF(F63-INT(F63)=0,"","  Errore ! Inserire un numero intero senza decimali"),"  Errore ! Inserire un numero intero senza decimali")))</f>
        <v/>
      </c>
      <c r="K63" s="847" t="str">
        <f>LEFT(A63,3)</f>
        <v>PRD</v>
      </c>
      <c r="L63" s="847" t="str">
        <f>RIGHT(A63,3)</f>
        <v>137</v>
      </c>
      <c r="M63" s="847" t="str">
        <f>B63</f>
        <v>INT</v>
      </c>
      <c r="N63" s="847" t="str">
        <f>IF(ISNUMBER(F63),ROUND(F63,0),"")</f>
        <v/>
      </c>
    </row>
    <row r="64" spans="1:14" s="839" customFormat="1" ht="4.3499999999999996" customHeight="1" x14ac:dyDescent="0.2">
      <c r="A64" s="844"/>
      <c r="B64" s="848"/>
      <c r="D64" s="841"/>
      <c r="E64" s="841"/>
      <c r="F64" s="849"/>
      <c r="G64" s="868"/>
      <c r="I64" s="1183"/>
      <c r="J64" s="840"/>
    </row>
    <row r="65" spans="1:14" s="839" customFormat="1" ht="30" customHeight="1" x14ac:dyDescent="0.2">
      <c r="A65" s="854" t="s">
        <v>1005</v>
      </c>
      <c r="B65" s="845" t="s">
        <v>675</v>
      </c>
      <c r="D65" s="856" t="s">
        <v>1006</v>
      </c>
      <c r="F65" s="1185"/>
      <c r="G65" s="1186" t="str">
        <f>IF(AND(ISBLANK(F65),C65="x",$N$8&gt;0),"Attenzione: domanda a risposta obbligatoria",IF(ISBLANK(F65),"",IF(ISNUMBER(F65),IF(F65-ROUND(F65,4)=0,"","  Errore ! Inserire una % con al massimo due valori decimali"),"  Errore ! Inserire una % con al massimo due valori decimali")))</f>
        <v/>
      </c>
      <c r="K65" s="847" t="str">
        <f>LEFT(A65,3)</f>
        <v>PRD</v>
      </c>
      <c r="L65" s="847" t="str">
        <f>RIGHT(A65,3)</f>
        <v>439</v>
      </c>
      <c r="M65" s="847" t="str">
        <f>B65</f>
        <v>PERC</v>
      </c>
      <c r="N65" s="847" t="str">
        <f>IF(ISNUMBER(F65),ROUND(F65,4)*100,"")</f>
        <v/>
      </c>
    </row>
    <row r="66" spans="1:14" s="839" customFormat="1" ht="4.3499999999999996" customHeight="1" x14ac:dyDescent="0.2">
      <c r="A66" s="844"/>
      <c r="B66" s="848"/>
      <c r="D66" s="841"/>
      <c r="E66" s="841"/>
      <c r="F66" s="849"/>
      <c r="G66" s="868"/>
      <c r="I66" s="1183"/>
      <c r="J66" s="840"/>
    </row>
    <row r="67" spans="1:14" s="883" customFormat="1" ht="30" customHeight="1" x14ac:dyDescent="0.2">
      <c r="A67" s="854" t="s">
        <v>697</v>
      </c>
      <c r="B67" s="882" t="s">
        <v>672</v>
      </c>
      <c r="D67" s="856" t="s">
        <v>840</v>
      </c>
      <c r="F67" s="885"/>
      <c r="G67" s="869" t="str">
        <f>IF(AND(ISBLANK(F67),C67="x",$N$8&gt;0),"Attenzione: domanda a risposta obbligatoria",IF(ISBLANK(F67),"",IF(ISNUMBER(F67),IF(F67-INT(F67)=0,"","  Errore ! Inserire un numero intero senza decimali"),"  Errore ! Inserire un numero intero senza decimali")))</f>
        <v/>
      </c>
      <c r="K67" s="899" t="str">
        <f>LEFT(A67,3)</f>
        <v>PRD</v>
      </c>
      <c r="L67" s="899" t="str">
        <f>RIGHT(A67,3)</f>
        <v>115</v>
      </c>
      <c r="M67" s="899" t="str">
        <f>B67</f>
        <v>INT</v>
      </c>
      <c r="N67" s="899" t="str">
        <f>IF(ISNUMBER(F67),ROUND(F67,0),"")</f>
        <v/>
      </c>
    </row>
    <row r="68" spans="1:14" s="839" customFormat="1" ht="4.3499999999999996" customHeight="1" x14ac:dyDescent="0.2">
      <c r="A68" s="844"/>
      <c r="B68" s="848"/>
      <c r="D68" s="841"/>
      <c r="E68" s="841"/>
      <c r="F68" s="849"/>
      <c r="G68" s="868"/>
      <c r="I68" s="1183"/>
      <c r="J68" s="840"/>
    </row>
    <row r="69" spans="1:14" s="1404" customFormat="1" ht="30" customHeight="1" x14ac:dyDescent="0.2">
      <c r="A69" s="1449" t="s">
        <v>1310</v>
      </c>
      <c r="B69" s="1450" t="s">
        <v>669</v>
      </c>
      <c r="C69" s="1451"/>
      <c r="D69" s="1452" t="s">
        <v>1311</v>
      </c>
      <c r="F69" s="1405"/>
      <c r="G69" s="1406" t="str">
        <f>IF(AND(ISBLANK(F69),C69="x",$N$8&gt;0),"Attenzione: domanda a risposta obbligatoria",IF(ISBLANK(F69),"",IF(AND(LEN(F69)=1,OR(UPPER(F69)="N",UPPER(F69)="S")),"",IF(ISBLANK(F69),"","  Errore ! Inserire S o N"))))</f>
        <v/>
      </c>
      <c r="K69" s="1407" t="str">
        <f>LEFT(A69,3)</f>
        <v>PRD</v>
      </c>
      <c r="L69" s="1407" t="str">
        <f>RIGHT(A69,3)</f>
        <v>480</v>
      </c>
      <c r="M69" s="1407" t="str">
        <f>B69</f>
        <v>FLAG</v>
      </c>
      <c r="N69" s="1408" t="str">
        <f>IF(AND(LEN(F69)=1,OR(UPPER(F69)="N",UPPER(F69)="S")),UPPER(F69),"")</f>
        <v/>
      </c>
    </row>
    <row r="70" spans="1:14" s="1404" customFormat="1" ht="4.3499999999999996" customHeight="1" x14ac:dyDescent="0.2">
      <c r="A70" s="1449"/>
      <c r="B70" s="1449"/>
      <c r="C70" s="1451"/>
      <c r="D70" s="1453"/>
      <c r="E70" s="1409"/>
      <c r="F70" s="1410"/>
      <c r="G70" s="1411"/>
    </row>
    <row r="71" spans="1:14" s="1404" customFormat="1" ht="30" customHeight="1" x14ac:dyDescent="0.2">
      <c r="A71" s="1449" t="s">
        <v>1312</v>
      </c>
      <c r="B71" s="1450" t="s">
        <v>672</v>
      </c>
      <c r="C71" s="1451"/>
      <c r="D71" s="1452" t="s">
        <v>1313</v>
      </c>
      <c r="F71" s="1412"/>
      <c r="G71" s="1406" t="str">
        <f>IF(AND(ISBLANK(F71),C71="x",$N$8&gt;0),"Attenzione: domanda a risposta obbligatoria",IF(ISBLANK(F71),"",IF(ISNUMBER(F71),IF(F71-INT(F71)=0,"","  Errore ! Inserire un numero intero senza decimali"),"  Errore ! Inserire un numero intero senza decimali")))</f>
        <v/>
      </c>
      <c r="K71" s="1407" t="str">
        <f>LEFT(A71,3)</f>
        <v>PRD</v>
      </c>
      <c r="L71" s="1407" t="str">
        <f>RIGHT(A71,3)</f>
        <v>481</v>
      </c>
      <c r="M71" s="1407" t="str">
        <f>B71</f>
        <v>INT</v>
      </c>
      <c r="N71" s="1407" t="str">
        <f>IF(ISNUMBER(F71),ROUND(F71,0),"")</f>
        <v/>
      </c>
    </row>
    <row r="72" spans="1:14" s="1404" customFormat="1" ht="4.3499999999999996" customHeight="1" x14ac:dyDescent="0.2">
      <c r="A72" s="1449"/>
      <c r="B72" s="1449"/>
      <c r="C72" s="1451"/>
      <c r="D72" s="1453"/>
      <c r="E72" s="1409"/>
      <c r="F72" s="1410"/>
      <c r="G72" s="1411"/>
    </row>
    <row r="73" spans="1:14" s="1404" customFormat="1" ht="30" customHeight="1" x14ac:dyDescent="0.2">
      <c r="A73" s="1449" t="s">
        <v>1314</v>
      </c>
      <c r="B73" s="1450" t="s">
        <v>672</v>
      </c>
      <c r="C73" s="1451"/>
      <c r="D73" s="1452" t="s">
        <v>1315</v>
      </c>
      <c r="F73" s="1412"/>
      <c r="G73" s="1406" t="str">
        <f>IF(AND(ISBLANK(F73),C73="x",$N$8&gt;0),"Attenzione: domanda a risposta obbligatoria",IF(ISBLANK(F73),"",IF(ISNUMBER(F73),IF(F73-INT(F73)=0,"","  Errore ! Inserire un numero intero senza decimali"),"  Errore ! Inserire un numero intero senza decimali")))</f>
        <v/>
      </c>
      <c r="K73" s="1407" t="str">
        <f>LEFT(A73,3)</f>
        <v>PRD</v>
      </c>
      <c r="L73" s="1407" t="str">
        <f>RIGHT(A73,3)</f>
        <v>482</v>
      </c>
      <c r="M73" s="1407" t="str">
        <f>B73</f>
        <v>INT</v>
      </c>
      <c r="N73" s="1407" t="str">
        <f>IF(ISNUMBER(F73),ROUND(F73,0),"")</f>
        <v/>
      </c>
    </row>
    <row r="74" spans="1:14" s="1404" customFormat="1" ht="4.3499999999999996" customHeight="1" x14ac:dyDescent="0.2">
      <c r="A74" s="1402"/>
      <c r="B74" s="1402"/>
      <c r="D74" s="1413"/>
      <c r="E74" s="1409"/>
      <c r="F74" s="1410"/>
      <c r="G74" s="1411"/>
    </row>
    <row r="75" spans="1:14" s="839" customFormat="1" ht="4.3499999999999996" customHeight="1" x14ac:dyDescent="0.2">
      <c r="A75" s="858"/>
      <c r="B75" s="848"/>
      <c r="D75" s="841"/>
      <c r="E75" s="841"/>
      <c r="F75" s="843"/>
      <c r="G75" s="868"/>
      <c r="I75" s="1183"/>
      <c r="J75" s="840"/>
    </row>
    <row r="76" spans="1:14" s="839" customFormat="1" ht="30" customHeight="1" x14ac:dyDescent="0.2">
      <c r="A76" s="1180" t="s">
        <v>698</v>
      </c>
      <c r="B76" s="1180"/>
      <c r="C76" s="1180"/>
      <c r="D76" s="1181" t="s">
        <v>361</v>
      </c>
      <c r="E76" s="1180"/>
      <c r="F76" s="1182"/>
      <c r="G76" s="868"/>
      <c r="I76" s="1183"/>
      <c r="J76" s="840"/>
    </row>
    <row r="77" spans="1:14" s="839" customFormat="1" ht="4.3499999999999996" customHeight="1" x14ac:dyDescent="0.2">
      <c r="A77" s="841"/>
      <c r="B77" s="848"/>
      <c r="D77" s="841"/>
      <c r="E77" s="841"/>
      <c r="F77" s="843"/>
      <c r="G77" s="868"/>
      <c r="I77" s="1183"/>
      <c r="J77" s="840"/>
    </row>
    <row r="78" spans="1:14" s="839" customFormat="1" ht="30" customHeight="1" x14ac:dyDescent="0.2">
      <c r="A78" s="844" t="s">
        <v>699</v>
      </c>
      <c r="B78" s="845" t="s">
        <v>669</v>
      </c>
      <c r="D78" s="838" t="s">
        <v>841</v>
      </c>
      <c r="F78" s="846"/>
      <c r="G78" s="869" t="str">
        <f>IF(AND(ISBLANK(F78),C78="x",$N$8&gt;0),"Attenzione: domanda a risposta obbligatoria",IF(ISBLANK(F78),"",IF(AND(LEN(F78)=1,OR(UPPER(F78)="N",UPPER(F78)="S")),"",IF(ISBLANK(F78),"","  Errore ! Inserire S o N"))))</f>
        <v/>
      </c>
      <c r="K78" s="847" t="str">
        <f>LEFT(A78,3)</f>
        <v>CPL</v>
      </c>
      <c r="L78" s="847" t="str">
        <f>RIGHT(A78,3)</f>
        <v>120</v>
      </c>
      <c r="M78" s="847" t="str">
        <f>B78</f>
        <v>FLAG</v>
      </c>
      <c r="N78" s="847" t="str">
        <f>IF(AND(LEN(F78)=1,OR(UPPER(F78)="N",UPPER(F78)="S")),UPPER(F78),"")</f>
        <v/>
      </c>
    </row>
    <row r="79" spans="1:14" s="839" customFormat="1" ht="4.3499999999999996" customHeight="1" x14ac:dyDescent="0.2">
      <c r="A79" s="858"/>
      <c r="B79" s="848"/>
      <c r="D79" s="841"/>
      <c r="E79" s="841"/>
      <c r="F79" s="849"/>
      <c r="G79" s="868"/>
      <c r="I79" s="1183"/>
      <c r="J79" s="840"/>
    </row>
    <row r="80" spans="1:14" s="839" customFormat="1" ht="30" customHeight="1" x14ac:dyDescent="0.2">
      <c r="A80" s="844" t="s">
        <v>700</v>
      </c>
      <c r="B80" s="845" t="s">
        <v>669</v>
      </c>
      <c r="D80" s="838" t="s">
        <v>701</v>
      </c>
      <c r="F80" s="846"/>
      <c r="G80" s="869" t="str">
        <f>IF(OR(ISBLANK(F80),F80="Singola",F80="Associata"),"","  Errore ! Inserire Singola o Associata")</f>
        <v/>
      </c>
      <c r="K80" s="847" t="str">
        <f>LEFT(A80,3)</f>
        <v>CPL</v>
      </c>
      <c r="L80" s="847" t="str">
        <f>RIGHT(A80,3)</f>
        <v>150</v>
      </c>
      <c r="M80" s="847" t="str">
        <f>B80</f>
        <v>FLAG</v>
      </c>
      <c r="N80" s="847" t="str">
        <f>IF(F80="singola","S",IF(F80="associata","N",""))</f>
        <v/>
      </c>
    </row>
    <row r="81" spans="1:14" s="839" customFormat="1" ht="4.3499999999999996" customHeight="1" x14ac:dyDescent="0.2">
      <c r="A81" s="858"/>
      <c r="B81" s="848"/>
      <c r="D81" s="841"/>
      <c r="E81" s="841"/>
      <c r="F81" s="849"/>
      <c r="G81" s="868"/>
      <c r="I81" s="1183"/>
      <c r="J81" s="840"/>
    </row>
    <row r="82" spans="1:14" s="839" customFormat="1" ht="30" customHeight="1" x14ac:dyDescent="0.2">
      <c r="A82" s="854" t="s">
        <v>702</v>
      </c>
      <c r="B82" s="845" t="s">
        <v>669</v>
      </c>
      <c r="D82" s="856" t="s">
        <v>842</v>
      </c>
      <c r="F82" s="846"/>
      <c r="G82" s="869" t="str">
        <f>IF(AND(ISBLANK(F82),C82="x",$N$8&gt;0),"Attenzione: domanda a risposta obbligatoria",IF(ISBLANK(F82),"",IF(AND(LEN(F82)=1,OR(UPPER(F82)="N",UPPER(F82)="S")),"",IF(ISBLANK(F82),"","  Errore ! Inserire S o N"))))</f>
        <v/>
      </c>
      <c r="K82" s="847" t="str">
        <f>LEFT(A82,3)</f>
        <v>CPL</v>
      </c>
      <c r="L82" s="847" t="str">
        <f>RIGHT(A82,3)</f>
        <v>286</v>
      </c>
      <c r="M82" s="847" t="str">
        <f>B82</f>
        <v>FLAG</v>
      </c>
      <c r="N82" s="847" t="str">
        <f>IF(AND(LEN(F82)=1,OR(UPPER(F82)="N",UPPER(F82)="S")),UPPER(F82),"")</f>
        <v/>
      </c>
    </row>
    <row r="83" spans="1:14" s="839" customFormat="1" ht="4.3499999999999996" customHeight="1" x14ac:dyDescent="0.2">
      <c r="A83" s="858"/>
      <c r="B83" s="848"/>
      <c r="D83" s="841"/>
      <c r="E83" s="841"/>
      <c r="F83" s="849"/>
      <c r="G83" s="868"/>
      <c r="I83" s="1183"/>
      <c r="J83" s="840"/>
    </row>
    <row r="84" spans="1:14" s="839" customFormat="1" ht="30" customHeight="1" x14ac:dyDescent="0.2">
      <c r="A84" s="854" t="s">
        <v>703</v>
      </c>
      <c r="B84" s="845" t="s">
        <v>669</v>
      </c>
      <c r="D84" s="838" t="s">
        <v>704</v>
      </c>
      <c r="F84" s="846"/>
      <c r="G84" s="869" t="str">
        <f>IF(OR(ISBLANK(F84),F84="Singola",F84="Associata"),"","  Errore ! Inserire Singola o Associata")</f>
        <v/>
      </c>
      <c r="K84" s="847" t="str">
        <f>LEFT(A84,3)</f>
        <v>CPL</v>
      </c>
      <c r="L84" s="847" t="str">
        <f>RIGHT(A84,3)</f>
        <v>147</v>
      </c>
      <c r="M84" s="847" t="str">
        <f>B84</f>
        <v>FLAG</v>
      </c>
      <c r="N84" s="847" t="str">
        <f>IF(F84="singola","S",IF(F84="associata","N",""))</f>
        <v/>
      </c>
    </row>
    <row r="85" spans="1:14" s="839" customFormat="1" ht="4.3499999999999996" customHeight="1" x14ac:dyDescent="0.2">
      <c r="A85" s="858"/>
      <c r="B85" s="848"/>
      <c r="D85" s="841"/>
      <c r="E85" s="841"/>
      <c r="F85" s="849"/>
      <c r="G85" s="868"/>
      <c r="I85" s="1183"/>
      <c r="J85" s="840"/>
    </row>
    <row r="86" spans="1:14" s="839" customFormat="1" ht="30" customHeight="1" x14ac:dyDescent="0.2">
      <c r="A86" s="1180" t="s">
        <v>705</v>
      </c>
      <c r="B86" s="1180"/>
      <c r="C86" s="1180"/>
      <c r="D86" s="1181" t="s">
        <v>706</v>
      </c>
      <c r="E86" s="1180"/>
      <c r="F86" s="1182"/>
      <c r="G86" s="868"/>
      <c r="I86" s="1183"/>
      <c r="J86" s="840"/>
    </row>
    <row r="87" spans="1:14" s="839" customFormat="1" ht="4.3499999999999996" customHeight="1" x14ac:dyDescent="0.2">
      <c r="A87" s="858"/>
      <c r="B87" s="848"/>
      <c r="D87" s="841"/>
      <c r="E87" s="841"/>
      <c r="F87" s="843"/>
      <c r="G87" s="868"/>
      <c r="I87" s="1183"/>
      <c r="J87" s="840"/>
    </row>
    <row r="88" spans="1:14" s="839" customFormat="1" ht="15.6" x14ac:dyDescent="0.2">
      <c r="A88" s="844" t="s">
        <v>707</v>
      </c>
      <c r="B88" s="845" t="s">
        <v>487</v>
      </c>
      <c r="D88" s="841" t="s">
        <v>708</v>
      </c>
      <c r="F88" s="843"/>
      <c r="G88" s="868"/>
      <c r="K88" s="847" t="str">
        <f>LEFT(A88,3)</f>
        <v>INF</v>
      </c>
      <c r="L88" s="847" t="str">
        <f>RIGHT(A88,3)</f>
        <v>209</v>
      </c>
      <c r="M88" s="847" t="str">
        <f>B88</f>
        <v>NOTE</v>
      </c>
      <c r="N88" s="839" t="str">
        <f>IF(ISBLANK(D89),"",LEFT(D89,1500))</f>
        <v/>
      </c>
    </row>
    <row r="89" spans="1:14" s="839" customFormat="1" ht="45" customHeight="1" x14ac:dyDescent="0.2">
      <c r="A89" s="1189"/>
      <c r="B89" s="859"/>
      <c r="D89" s="1792"/>
      <c r="E89" s="1793"/>
      <c r="F89" s="1794"/>
      <c r="G89" s="869" t="str">
        <f>IF(LEN(D89)&gt;1500,"Attenzione, è stato superato il numero massimo di 1500 caratteri","")</f>
        <v/>
      </c>
      <c r="I89" s="1183"/>
    </row>
    <row r="90" spans="1:14" s="839" customFormat="1" ht="15.6" x14ac:dyDescent="0.2">
      <c r="A90" s="860"/>
      <c r="B90" s="845"/>
      <c r="D90" s="841"/>
      <c r="E90" s="841"/>
      <c r="F90" s="861"/>
      <c r="G90" s="868"/>
      <c r="I90" s="1183"/>
      <c r="J90" s="862"/>
    </row>
    <row r="91" spans="1:14" s="839" customFormat="1" ht="15.6" x14ac:dyDescent="0.2">
      <c r="A91" s="844" t="s">
        <v>709</v>
      </c>
      <c r="B91" s="845" t="s">
        <v>487</v>
      </c>
      <c r="D91" s="841" t="s">
        <v>710</v>
      </c>
      <c r="F91" s="843"/>
      <c r="G91" s="868"/>
      <c r="K91" s="847" t="str">
        <f>LEFT(A91,3)</f>
        <v>INF</v>
      </c>
      <c r="L91" s="847" t="str">
        <f>RIGHT(A91,3)</f>
        <v>127</v>
      </c>
      <c r="M91" s="847" t="str">
        <f>B91</f>
        <v>NOTE</v>
      </c>
      <c r="N91" s="839" t="str">
        <f>IF(ISBLANK(D92),"",LEFT(D92,1500))</f>
        <v/>
      </c>
    </row>
    <row r="92" spans="1:14" s="839" customFormat="1" ht="45" customHeight="1" x14ac:dyDescent="0.2">
      <c r="A92" s="1189"/>
      <c r="B92" s="859"/>
      <c r="D92" s="1792"/>
      <c r="E92" s="1793"/>
      <c r="F92" s="1794"/>
      <c r="G92" s="869" t="str">
        <f>IF(LEN(D92)&gt;1500,"Attenzione, è stato superato il numero massimo di 1500 caratteri","")</f>
        <v/>
      </c>
      <c r="I92" s="1183"/>
      <c r="K92" s="863" t="s">
        <v>534</v>
      </c>
    </row>
    <row r="93" spans="1:14" s="1009" customFormat="1" ht="25.35" customHeight="1" x14ac:dyDescent="0.25">
      <c r="A93" s="1198" t="s">
        <v>1145</v>
      </c>
      <c r="B93" s="1199"/>
      <c r="C93" s="1200"/>
      <c r="D93" s="1200"/>
      <c r="E93" s="1200"/>
      <c r="F93" s="1200"/>
    </row>
    <row r="94" spans="1:14" x14ac:dyDescent="0.25">
      <c r="A94" s="1198" t="s">
        <v>1146</v>
      </c>
    </row>
  </sheetData>
  <sheetProtection algorithmName="SHA-512" hashValue="K4I6GxakxwdKhAfa9pfEk7uBi8oRHHn5h2MTPiucnf/g3Mb2Nz+xRvpKTO8VSzzha6Lx960ksMCKYRoB/7640w==" saltValue="b7EBtocNcz7Blb/jX9fvXw==" spinCount="100000" sheet="1" formatColumns="0" selectLockedCells="1"/>
  <mergeCells count="4">
    <mergeCell ref="G2:G3"/>
    <mergeCell ref="G5:G6"/>
    <mergeCell ref="D89:F89"/>
    <mergeCell ref="D92:F92"/>
  </mergeCells>
  <dataValidations count="6">
    <dataValidation type="list" allowBlank="1" showDropDown="1" showInputMessage="1" showErrorMessage="1" errorTitle="Errore di digitazione" error="Digitare 'S' o 'N' o lasciare in bianco" sqref="F78 IS78 SO78 ACK78 AMG78 AWC78 BFY78 BPU78 BZQ78 CJM78 CTI78 DDE78 DNA78 DWW78 EGS78 EQO78 FAK78 FKG78 FUC78 GDY78 GNU78 GXQ78 HHM78 HRI78 IBE78 ILA78 IUW78 JES78 JOO78 JYK78 KIG78 KSC78 LBY78 LLU78 LVQ78 MFM78 MPI78 MZE78 NJA78 NSW78 OCS78 OMO78 OWK78 PGG78 PQC78 PZY78 QJU78 QTQ78 RDM78 RNI78 RXE78 SHA78 SQW78 TAS78 TKO78 TUK78 UEG78 UOC78 UXY78 VHU78 VRQ78 WBM78 WLI78 WVE78 F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F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F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F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F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F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F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F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F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F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F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F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F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F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F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F82 IS82 SO82 ACK82 AMG82 AWC82 BFY82 BPU82 BZQ82 CJM82 CTI82 DDE82 DNA82 DWW82 EGS82 EQO82 FAK82 FKG82 FUC82 GDY82 GNU82 GXQ82 HHM82 HRI82 IBE82 ILA82 IUW82 JES82 JOO82 JYK82 KIG82 KSC82 LBY82 LLU82 LVQ82 MFM82 MPI82 MZE82 NJA82 NSW82 OCS82 OMO82 OWK82 PGG82 PQC82 PZY82 QJU82 QTQ82 RDM82 RNI82 RXE82 SHA82 SQW82 TAS82 TKO82 TUK82 UEG82 UOC82 UXY82 VHU82 VRQ82 WBM82 WLI82 WVE82 F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F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F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F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F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F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F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F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F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F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F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F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F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F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F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5 IS65605 SO65605 ACK65605 AMG65605 AWC65605 BFY65605 BPU65605 BZQ65605 CJM65605 CTI65605 DDE65605 DNA65605 DWW65605 EGS65605 EQO65605 FAK65605 FKG65605 FUC65605 GDY65605 GNU65605 GXQ65605 HHM65605 HRI65605 IBE65605 ILA65605 IUW65605 JES65605 JOO65605 JYK65605 KIG65605 KSC65605 LBY65605 LLU65605 LVQ65605 MFM65605 MPI65605 MZE65605 NJA65605 NSW65605 OCS65605 OMO65605 OWK65605 PGG65605 PQC65605 PZY65605 QJU65605 QTQ65605 RDM65605 RNI65605 RXE65605 SHA65605 SQW65605 TAS65605 TKO65605 TUK65605 UEG65605 UOC65605 UXY65605 VHU65605 VRQ65605 WBM65605 WLI65605 WVE65605 F131141 IS131141 SO131141 ACK131141 AMG131141 AWC131141 BFY131141 BPU131141 BZQ131141 CJM131141 CTI131141 DDE131141 DNA131141 DWW131141 EGS131141 EQO131141 FAK131141 FKG131141 FUC131141 GDY131141 GNU131141 GXQ131141 HHM131141 HRI131141 IBE131141 ILA131141 IUW131141 JES131141 JOO131141 JYK131141 KIG131141 KSC131141 LBY131141 LLU131141 LVQ131141 MFM131141 MPI131141 MZE131141 NJA131141 NSW131141 OCS131141 OMO131141 OWK131141 PGG131141 PQC131141 PZY131141 QJU131141 QTQ131141 RDM131141 RNI131141 RXE131141 SHA131141 SQW131141 TAS131141 TKO131141 TUK131141 UEG131141 UOC131141 UXY131141 VHU131141 VRQ131141 WBM131141 WLI131141 WVE131141 F196677 IS196677 SO196677 ACK196677 AMG196677 AWC196677 BFY196677 BPU196677 BZQ196677 CJM196677 CTI196677 DDE196677 DNA196677 DWW196677 EGS196677 EQO196677 FAK196677 FKG196677 FUC196677 GDY196677 GNU196677 GXQ196677 HHM196677 HRI196677 IBE196677 ILA196677 IUW196677 JES196677 JOO196677 JYK196677 KIG196677 KSC196677 LBY196677 LLU196677 LVQ196677 MFM196677 MPI196677 MZE196677 NJA196677 NSW196677 OCS196677 OMO196677 OWK196677 PGG196677 PQC196677 PZY196677 QJU196677 QTQ196677 RDM196677 RNI196677 RXE196677 SHA196677 SQW196677 TAS196677 TKO196677 TUK196677 UEG196677 UOC196677 UXY196677 VHU196677 VRQ196677 WBM196677 WLI196677 WVE196677 F262213 IS262213 SO262213 ACK262213 AMG262213 AWC262213 BFY262213 BPU262213 BZQ262213 CJM262213 CTI262213 DDE262213 DNA262213 DWW262213 EGS262213 EQO262213 FAK262213 FKG262213 FUC262213 GDY262213 GNU262213 GXQ262213 HHM262213 HRI262213 IBE262213 ILA262213 IUW262213 JES262213 JOO262213 JYK262213 KIG262213 KSC262213 LBY262213 LLU262213 LVQ262213 MFM262213 MPI262213 MZE262213 NJA262213 NSW262213 OCS262213 OMO262213 OWK262213 PGG262213 PQC262213 PZY262213 QJU262213 QTQ262213 RDM262213 RNI262213 RXE262213 SHA262213 SQW262213 TAS262213 TKO262213 TUK262213 UEG262213 UOC262213 UXY262213 VHU262213 VRQ262213 WBM262213 WLI262213 WVE262213 F327749 IS327749 SO327749 ACK327749 AMG327749 AWC327749 BFY327749 BPU327749 BZQ327749 CJM327749 CTI327749 DDE327749 DNA327749 DWW327749 EGS327749 EQO327749 FAK327749 FKG327749 FUC327749 GDY327749 GNU327749 GXQ327749 HHM327749 HRI327749 IBE327749 ILA327749 IUW327749 JES327749 JOO327749 JYK327749 KIG327749 KSC327749 LBY327749 LLU327749 LVQ327749 MFM327749 MPI327749 MZE327749 NJA327749 NSW327749 OCS327749 OMO327749 OWK327749 PGG327749 PQC327749 PZY327749 QJU327749 QTQ327749 RDM327749 RNI327749 RXE327749 SHA327749 SQW327749 TAS327749 TKO327749 TUK327749 UEG327749 UOC327749 UXY327749 VHU327749 VRQ327749 WBM327749 WLI327749 WVE327749 F393285 IS393285 SO393285 ACK393285 AMG393285 AWC393285 BFY393285 BPU393285 BZQ393285 CJM393285 CTI393285 DDE393285 DNA393285 DWW393285 EGS393285 EQO393285 FAK393285 FKG393285 FUC393285 GDY393285 GNU393285 GXQ393285 HHM393285 HRI393285 IBE393285 ILA393285 IUW393285 JES393285 JOO393285 JYK393285 KIG393285 KSC393285 LBY393285 LLU393285 LVQ393285 MFM393285 MPI393285 MZE393285 NJA393285 NSW393285 OCS393285 OMO393285 OWK393285 PGG393285 PQC393285 PZY393285 QJU393285 QTQ393285 RDM393285 RNI393285 RXE393285 SHA393285 SQW393285 TAS393285 TKO393285 TUK393285 UEG393285 UOC393285 UXY393285 VHU393285 VRQ393285 WBM393285 WLI393285 WVE393285 F458821 IS458821 SO458821 ACK458821 AMG458821 AWC458821 BFY458821 BPU458821 BZQ458821 CJM458821 CTI458821 DDE458821 DNA458821 DWW458821 EGS458821 EQO458821 FAK458821 FKG458821 FUC458821 GDY458821 GNU458821 GXQ458821 HHM458821 HRI458821 IBE458821 ILA458821 IUW458821 JES458821 JOO458821 JYK458821 KIG458821 KSC458821 LBY458821 LLU458821 LVQ458821 MFM458821 MPI458821 MZE458821 NJA458821 NSW458821 OCS458821 OMO458821 OWK458821 PGG458821 PQC458821 PZY458821 QJU458821 QTQ458821 RDM458821 RNI458821 RXE458821 SHA458821 SQW458821 TAS458821 TKO458821 TUK458821 UEG458821 UOC458821 UXY458821 VHU458821 VRQ458821 WBM458821 WLI458821 WVE458821 F524357 IS524357 SO524357 ACK524357 AMG524357 AWC524357 BFY524357 BPU524357 BZQ524357 CJM524357 CTI524357 DDE524357 DNA524357 DWW524357 EGS524357 EQO524357 FAK524357 FKG524357 FUC524357 GDY524357 GNU524357 GXQ524357 HHM524357 HRI524357 IBE524357 ILA524357 IUW524357 JES524357 JOO524357 JYK524357 KIG524357 KSC524357 LBY524357 LLU524357 LVQ524357 MFM524357 MPI524357 MZE524357 NJA524357 NSW524357 OCS524357 OMO524357 OWK524357 PGG524357 PQC524357 PZY524357 QJU524357 QTQ524357 RDM524357 RNI524357 RXE524357 SHA524357 SQW524357 TAS524357 TKO524357 TUK524357 UEG524357 UOC524357 UXY524357 VHU524357 VRQ524357 WBM524357 WLI524357 WVE524357 F589893 IS589893 SO589893 ACK589893 AMG589893 AWC589893 BFY589893 BPU589893 BZQ589893 CJM589893 CTI589893 DDE589893 DNA589893 DWW589893 EGS589893 EQO589893 FAK589893 FKG589893 FUC589893 GDY589893 GNU589893 GXQ589893 HHM589893 HRI589893 IBE589893 ILA589893 IUW589893 JES589893 JOO589893 JYK589893 KIG589893 KSC589893 LBY589893 LLU589893 LVQ589893 MFM589893 MPI589893 MZE589893 NJA589893 NSW589893 OCS589893 OMO589893 OWK589893 PGG589893 PQC589893 PZY589893 QJU589893 QTQ589893 RDM589893 RNI589893 RXE589893 SHA589893 SQW589893 TAS589893 TKO589893 TUK589893 UEG589893 UOC589893 UXY589893 VHU589893 VRQ589893 WBM589893 WLI589893 WVE589893 F655429 IS655429 SO655429 ACK655429 AMG655429 AWC655429 BFY655429 BPU655429 BZQ655429 CJM655429 CTI655429 DDE655429 DNA655429 DWW655429 EGS655429 EQO655429 FAK655429 FKG655429 FUC655429 GDY655429 GNU655429 GXQ655429 HHM655429 HRI655429 IBE655429 ILA655429 IUW655429 JES655429 JOO655429 JYK655429 KIG655429 KSC655429 LBY655429 LLU655429 LVQ655429 MFM655429 MPI655429 MZE655429 NJA655429 NSW655429 OCS655429 OMO655429 OWK655429 PGG655429 PQC655429 PZY655429 QJU655429 QTQ655429 RDM655429 RNI655429 RXE655429 SHA655429 SQW655429 TAS655429 TKO655429 TUK655429 UEG655429 UOC655429 UXY655429 VHU655429 VRQ655429 WBM655429 WLI655429 WVE655429 F720965 IS720965 SO720965 ACK720965 AMG720965 AWC720965 BFY720965 BPU720965 BZQ720965 CJM720965 CTI720965 DDE720965 DNA720965 DWW720965 EGS720965 EQO720965 FAK720965 FKG720965 FUC720965 GDY720965 GNU720965 GXQ720965 HHM720965 HRI720965 IBE720965 ILA720965 IUW720965 JES720965 JOO720965 JYK720965 KIG720965 KSC720965 LBY720965 LLU720965 LVQ720965 MFM720965 MPI720965 MZE720965 NJA720965 NSW720965 OCS720965 OMO720965 OWK720965 PGG720965 PQC720965 PZY720965 QJU720965 QTQ720965 RDM720965 RNI720965 RXE720965 SHA720965 SQW720965 TAS720965 TKO720965 TUK720965 UEG720965 UOC720965 UXY720965 VHU720965 VRQ720965 WBM720965 WLI720965 WVE720965 F786501 IS786501 SO786501 ACK786501 AMG786501 AWC786501 BFY786501 BPU786501 BZQ786501 CJM786501 CTI786501 DDE786501 DNA786501 DWW786501 EGS786501 EQO786501 FAK786501 FKG786501 FUC786501 GDY786501 GNU786501 GXQ786501 HHM786501 HRI786501 IBE786501 ILA786501 IUW786501 JES786501 JOO786501 JYK786501 KIG786501 KSC786501 LBY786501 LLU786501 LVQ786501 MFM786501 MPI786501 MZE786501 NJA786501 NSW786501 OCS786501 OMO786501 OWK786501 PGG786501 PQC786501 PZY786501 QJU786501 QTQ786501 RDM786501 RNI786501 RXE786501 SHA786501 SQW786501 TAS786501 TKO786501 TUK786501 UEG786501 UOC786501 UXY786501 VHU786501 VRQ786501 WBM786501 WLI786501 WVE786501 F852037 IS852037 SO852037 ACK852037 AMG852037 AWC852037 BFY852037 BPU852037 BZQ852037 CJM852037 CTI852037 DDE852037 DNA852037 DWW852037 EGS852037 EQO852037 FAK852037 FKG852037 FUC852037 GDY852037 GNU852037 GXQ852037 HHM852037 HRI852037 IBE852037 ILA852037 IUW852037 JES852037 JOO852037 JYK852037 KIG852037 KSC852037 LBY852037 LLU852037 LVQ852037 MFM852037 MPI852037 MZE852037 NJA852037 NSW852037 OCS852037 OMO852037 OWK852037 PGG852037 PQC852037 PZY852037 QJU852037 QTQ852037 RDM852037 RNI852037 RXE852037 SHA852037 SQW852037 TAS852037 TKO852037 TUK852037 UEG852037 UOC852037 UXY852037 VHU852037 VRQ852037 WBM852037 WLI852037 WVE852037 F917573 IS917573 SO917573 ACK917573 AMG917573 AWC917573 BFY917573 BPU917573 BZQ917573 CJM917573 CTI917573 DDE917573 DNA917573 DWW917573 EGS917573 EQO917573 FAK917573 FKG917573 FUC917573 GDY917573 GNU917573 GXQ917573 HHM917573 HRI917573 IBE917573 ILA917573 IUW917573 JES917573 JOO917573 JYK917573 KIG917573 KSC917573 LBY917573 LLU917573 LVQ917573 MFM917573 MPI917573 MZE917573 NJA917573 NSW917573 OCS917573 OMO917573 OWK917573 PGG917573 PQC917573 PZY917573 QJU917573 QTQ917573 RDM917573 RNI917573 RXE917573 SHA917573 SQW917573 TAS917573 TKO917573 TUK917573 UEG917573 UOC917573 UXY917573 VHU917573 VRQ917573 WBM917573 WLI917573 WVE917573 F983109 IS983109 SO983109 ACK983109 AMG983109 AWC983109 BFY983109 BPU983109 BZQ983109 CJM983109 CTI983109 DDE983109 DNA983109 DWW983109 EGS983109 EQO983109 FAK983109 FKG983109 FUC983109 GDY983109 GNU983109 GXQ983109 HHM983109 HRI983109 IBE983109 ILA983109 IUW983109 JES983109 JOO983109 JYK983109 KIG983109 KSC983109 LBY983109 LLU983109 LVQ983109 MFM983109 MPI983109 MZE983109 NJA983109 NSW983109 OCS983109 OMO983109 OWK983109 PGG983109 PQC983109 PZY983109 QJU983109 QTQ983109 RDM983109 RNI983109 RXE983109 SHA983109 SQW983109 TAS983109 TKO983109 TUK983109 UEG983109 UOC983109 UXY983109 VHU983109 VRQ983109 WBM983109 WLI983109 WVE983109" xr:uid="{FF402590-3116-4049-9407-F615AFDEA235}">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F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F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F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F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F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F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F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F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F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F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F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F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F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F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xr:uid="{641037CD-8DA4-4CFB-A562-D15EC19F885E}">
      <formula1>42005</formula1>
      <formula2>TODAY()</formula2>
    </dataValidation>
    <dataValidation type="textLength" allowBlank="1" showInputMessage="1" showErrorMessage="1" errorTitle="Errore di digitazione" error="Inserire massimo 1500 caratteri" sqref="D89:F89 IQ89:IS89 SM89:SO89 ACI89:ACK89 AME89:AMG89 AWA89:AWC89 BFW89:BFY89 BPS89:BPU89 BZO89:BZQ89 CJK89:CJM89 CTG89:CTI89 DDC89:DDE89 DMY89:DNA89 DWU89:DWW89 EGQ89:EGS89 EQM89:EQO89 FAI89:FAK89 FKE89:FKG89 FUA89:FUC89 GDW89:GDY89 GNS89:GNU89 GXO89:GXQ89 HHK89:HHM89 HRG89:HRI89 IBC89:IBE89 IKY89:ILA89 IUU89:IUW89 JEQ89:JES89 JOM89:JOO89 JYI89:JYK89 KIE89:KIG89 KSA89:KSC89 LBW89:LBY89 LLS89:LLU89 LVO89:LVQ89 MFK89:MFM89 MPG89:MPI89 MZC89:MZE89 NIY89:NJA89 NSU89:NSW89 OCQ89:OCS89 OMM89:OMO89 OWI89:OWK89 PGE89:PGG89 PQA89:PQC89 PZW89:PZY89 QJS89:QJU89 QTO89:QTQ89 RDK89:RDM89 RNG89:RNI89 RXC89:RXE89 SGY89:SHA89 SQU89:SQW89 TAQ89:TAS89 TKM89:TKO89 TUI89:TUK89 UEE89:UEG89 UOA89:UOC89 UXW89:UXY89 VHS89:VHU89 VRO89:VRQ89 WBK89:WBM89 WLG89:WLI89 WVC89:WVE89 D65625:F65625 IQ65625:IS65625 SM65625:SO65625 ACI65625:ACK65625 AME65625:AMG65625 AWA65625:AWC65625 BFW65625:BFY65625 BPS65625:BPU65625 BZO65625:BZQ65625 CJK65625:CJM65625 CTG65625:CTI65625 DDC65625:DDE65625 DMY65625:DNA65625 DWU65625:DWW65625 EGQ65625:EGS65625 EQM65625:EQO65625 FAI65625:FAK65625 FKE65625:FKG65625 FUA65625:FUC65625 GDW65625:GDY65625 GNS65625:GNU65625 GXO65625:GXQ65625 HHK65625:HHM65625 HRG65625:HRI65625 IBC65625:IBE65625 IKY65625:ILA65625 IUU65625:IUW65625 JEQ65625:JES65625 JOM65625:JOO65625 JYI65625:JYK65625 KIE65625:KIG65625 KSA65625:KSC65625 LBW65625:LBY65625 LLS65625:LLU65625 LVO65625:LVQ65625 MFK65625:MFM65625 MPG65625:MPI65625 MZC65625:MZE65625 NIY65625:NJA65625 NSU65625:NSW65625 OCQ65625:OCS65625 OMM65625:OMO65625 OWI65625:OWK65625 PGE65625:PGG65625 PQA65625:PQC65625 PZW65625:PZY65625 QJS65625:QJU65625 QTO65625:QTQ65625 RDK65625:RDM65625 RNG65625:RNI65625 RXC65625:RXE65625 SGY65625:SHA65625 SQU65625:SQW65625 TAQ65625:TAS65625 TKM65625:TKO65625 TUI65625:TUK65625 UEE65625:UEG65625 UOA65625:UOC65625 UXW65625:UXY65625 VHS65625:VHU65625 VRO65625:VRQ65625 WBK65625:WBM65625 WLG65625:WLI65625 WVC65625:WVE65625 D131161:F131161 IQ131161:IS131161 SM131161:SO131161 ACI131161:ACK131161 AME131161:AMG131161 AWA131161:AWC131161 BFW131161:BFY131161 BPS131161:BPU131161 BZO131161:BZQ131161 CJK131161:CJM131161 CTG131161:CTI131161 DDC131161:DDE131161 DMY131161:DNA131161 DWU131161:DWW131161 EGQ131161:EGS131161 EQM131161:EQO131161 FAI131161:FAK131161 FKE131161:FKG131161 FUA131161:FUC131161 GDW131161:GDY131161 GNS131161:GNU131161 GXO131161:GXQ131161 HHK131161:HHM131161 HRG131161:HRI131161 IBC131161:IBE131161 IKY131161:ILA131161 IUU131161:IUW131161 JEQ131161:JES131161 JOM131161:JOO131161 JYI131161:JYK131161 KIE131161:KIG131161 KSA131161:KSC131161 LBW131161:LBY131161 LLS131161:LLU131161 LVO131161:LVQ131161 MFK131161:MFM131161 MPG131161:MPI131161 MZC131161:MZE131161 NIY131161:NJA131161 NSU131161:NSW131161 OCQ131161:OCS131161 OMM131161:OMO131161 OWI131161:OWK131161 PGE131161:PGG131161 PQA131161:PQC131161 PZW131161:PZY131161 QJS131161:QJU131161 QTO131161:QTQ131161 RDK131161:RDM131161 RNG131161:RNI131161 RXC131161:RXE131161 SGY131161:SHA131161 SQU131161:SQW131161 TAQ131161:TAS131161 TKM131161:TKO131161 TUI131161:TUK131161 UEE131161:UEG131161 UOA131161:UOC131161 UXW131161:UXY131161 VHS131161:VHU131161 VRO131161:VRQ131161 WBK131161:WBM131161 WLG131161:WLI131161 WVC131161:WVE131161 D196697:F196697 IQ196697:IS196697 SM196697:SO196697 ACI196697:ACK196697 AME196697:AMG196697 AWA196697:AWC196697 BFW196697:BFY196697 BPS196697:BPU196697 BZO196697:BZQ196697 CJK196697:CJM196697 CTG196697:CTI196697 DDC196697:DDE196697 DMY196697:DNA196697 DWU196697:DWW196697 EGQ196697:EGS196697 EQM196697:EQO196697 FAI196697:FAK196697 FKE196697:FKG196697 FUA196697:FUC196697 GDW196697:GDY196697 GNS196697:GNU196697 GXO196697:GXQ196697 HHK196697:HHM196697 HRG196697:HRI196697 IBC196697:IBE196697 IKY196697:ILA196697 IUU196697:IUW196697 JEQ196697:JES196697 JOM196697:JOO196697 JYI196697:JYK196697 KIE196697:KIG196697 KSA196697:KSC196697 LBW196697:LBY196697 LLS196697:LLU196697 LVO196697:LVQ196697 MFK196697:MFM196697 MPG196697:MPI196697 MZC196697:MZE196697 NIY196697:NJA196697 NSU196697:NSW196697 OCQ196697:OCS196697 OMM196697:OMO196697 OWI196697:OWK196697 PGE196697:PGG196697 PQA196697:PQC196697 PZW196697:PZY196697 QJS196697:QJU196697 QTO196697:QTQ196697 RDK196697:RDM196697 RNG196697:RNI196697 RXC196697:RXE196697 SGY196697:SHA196697 SQU196697:SQW196697 TAQ196697:TAS196697 TKM196697:TKO196697 TUI196697:TUK196697 UEE196697:UEG196697 UOA196697:UOC196697 UXW196697:UXY196697 VHS196697:VHU196697 VRO196697:VRQ196697 WBK196697:WBM196697 WLG196697:WLI196697 WVC196697:WVE196697 D262233:F262233 IQ262233:IS262233 SM262233:SO262233 ACI262233:ACK262233 AME262233:AMG262233 AWA262233:AWC262233 BFW262233:BFY262233 BPS262233:BPU262233 BZO262233:BZQ262233 CJK262233:CJM262233 CTG262233:CTI262233 DDC262233:DDE262233 DMY262233:DNA262233 DWU262233:DWW262233 EGQ262233:EGS262233 EQM262233:EQO262233 FAI262233:FAK262233 FKE262233:FKG262233 FUA262233:FUC262233 GDW262233:GDY262233 GNS262233:GNU262233 GXO262233:GXQ262233 HHK262233:HHM262233 HRG262233:HRI262233 IBC262233:IBE262233 IKY262233:ILA262233 IUU262233:IUW262233 JEQ262233:JES262233 JOM262233:JOO262233 JYI262233:JYK262233 KIE262233:KIG262233 KSA262233:KSC262233 LBW262233:LBY262233 LLS262233:LLU262233 LVO262233:LVQ262233 MFK262233:MFM262233 MPG262233:MPI262233 MZC262233:MZE262233 NIY262233:NJA262233 NSU262233:NSW262233 OCQ262233:OCS262233 OMM262233:OMO262233 OWI262233:OWK262233 PGE262233:PGG262233 PQA262233:PQC262233 PZW262233:PZY262233 QJS262233:QJU262233 QTO262233:QTQ262233 RDK262233:RDM262233 RNG262233:RNI262233 RXC262233:RXE262233 SGY262233:SHA262233 SQU262233:SQW262233 TAQ262233:TAS262233 TKM262233:TKO262233 TUI262233:TUK262233 UEE262233:UEG262233 UOA262233:UOC262233 UXW262233:UXY262233 VHS262233:VHU262233 VRO262233:VRQ262233 WBK262233:WBM262233 WLG262233:WLI262233 WVC262233:WVE262233 D327769:F327769 IQ327769:IS327769 SM327769:SO327769 ACI327769:ACK327769 AME327769:AMG327769 AWA327769:AWC327769 BFW327769:BFY327769 BPS327769:BPU327769 BZO327769:BZQ327769 CJK327769:CJM327769 CTG327769:CTI327769 DDC327769:DDE327769 DMY327769:DNA327769 DWU327769:DWW327769 EGQ327769:EGS327769 EQM327769:EQO327769 FAI327769:FAK327769 FKE327769:FKG327769 FUA327769:FUC327769 GDW327769:GDY327769 GNS327769:GNU327769 GXO327769:GXQ327769 HHK327769:HHM327769 HRG327769:HRI327769 IBC327769:IBE327769 IKY327769:ILA327769 IUU327769:IUW327769 JEQ327769:JES327769 JOM327769:JOO327769 JYI327769:JYK327769 KIE327769:KIG327769 KSA327769:KSC327769 LBW327769:LBY327769 LLS327769:LLU327769 LVO327769:LVQ327769 MFK327769:MFM327769 MPG327769:MPI327769 MZC327769:MZE327769 NIY327769:NJA327769 NSU327769:NSW327769 OCQ327769:OCS327769 OMM327769:OMO327769 OWI327769:OWK327769 PGE327769:PGG327769 PQA327769:PQC327769 PZW327769:PZY327769 QJS327769:QJU327769 QTO327769:QTQ327769 RDK327769:RDM327769 RNG327769:RNI327769 RXC327769:RXE327769 SGY327769:SHA327769 SQU327769:SQW327769 TAQ327769:TAS327769 TKM327769:TKO327769 TUI327769:TUK327769 UEE327769:UEG327769 UOA327769:UOC327769 UXW327769:UXY327769 VHS327769:VHU327769 VRO327769:VRQ327769 WBK327769:WBM327769 WLG327769:WLI327769 WVC327769:WVE327769 D393305:F393305 IQ393305:IS393305 SM393305:SO393305 ACI393305:ACK393305 AME393305:AMG393305 AWA393305:AWC393305 BFW393305:BFY393305 BPS393305:BPU393305 BZO393305:BZQ393305 CJK393305:CJM393305 CTG393305:CTI393305 DDC393305:DDE393305 DMY393305:DNA393305 DWU393305:DWW393305 EGQ393305:EGS393305 EQM393305:EQO393305 FAI393305:FAK393305 FKE393305:FKG393305 FUA393305:FUC393305 GDW393305:GDY393305 GNS393305:GNU393305 GXO393305:GXQ393305 HHK393305:HHM393305 HRG393305:HRI393305 IBC393305:IBE393305 IKY393305:ILA393305 IUU393305:IUW393305 JEQ393305:JES393305 JOM393305:JOO393305 JYI393305:JYK393305 KIE393305:KIG393305 KSA393305:KSC393305 LBW393305:LBY393305 LLS393305:LLU393305 LVO393305:LVQ393305 MFK393305:MFM393305 MPG393305:MPI393305 MZC393305:MZE393305 NIY393305:NJA393305 NSU393305:NSW393305 OCQ393305:OCS393305 OMM393305:OMO393305 OWI393305:OWK393305 PGE393305:PGG393305 PQA393305:PQC393305 PZW393305:PZY393305 QJS393305:QJU393305 QTO393305:QTQ393305 RDK393305:RDM393305 RNG393305:RNI393305 RXC393305:RXE393305 SGY393305:SHA393305 SQU393305:SQW393305 TAQ393305:TAS393305 TKM393305:TKO393305 TUI393305:TUK393305 UEE393305:UEG393305 UOA393305:UOC393305 UXW393305:UXY393305 VHS393305:VHU393305 VRO393305:VRQ393305 WBK393305:WBM393305 WLG393305:WLI393305 WVC393305:WVE393305 D458841:F458841 IQ458841:IS458841 SM458841:SO458841 ACI458841:ACK458841 AME458841:AMG458841 AWA458841:AWC458841 BFW458841:BFY458841 BPS458841:BPU458841 BZO458841:BZQ458841 CJK458841:CJM458841 CTG458841:CTI458841 DDC458841:DDE458841 DMY458841:DNA458841 DWU458841:DWW458841 EGQ458841:EGS458841 EQM458841:EQO458841 FAI458841:FAK458841 FKE458841:FKG458841 FUA458841:FUC458841 GDW458841:GDY458841 GNS458841:GNU458841 GXO458841:GXQ458841 HHK458841:HHM458841 HRG458841:HRI458841 IBC458841:IBE458841 IKY458841:ILA458841 IUU458841:IUW458841 JEQ458841:JES458841 JOM458841:JOO458841 JYI458841:JYK458841 KIE458841:KIG458841 KSA458841:KSC458841 LBW458841:LBY458841 LLS458841:LLU458841 LVO458841:LVQ458841 MFK458841:MFM458841 MPG458841:MPI458841 MZC458841:MZE458841 NIY458841:NJA458841 NSU458841:NSW458841 OCQ458841:OCS458841 OMM458841:OMO458841 OWI458841:OWK458841 PGE458841:PGG458841 PQA458841:PQC458841 PZW458841:PZY458841 QJS458841:QJU458841 QTO458841:QTQ458841 RDK458841:RDM458841 RNG458841:RNI458841 RXC458841:RXE458841 SGY458841:SHA458841 SQU458841:SQW458841 TAQ458841:TAS458841 TKM458841:TKO458841 TUI458841:TUK458841 UEE458841:UEG458841 UOA458841:UOC458841 UXW458841:UXY458841 VHS458841:VHU458841 VRO458841:VRQ458841 WBK458841:WBM458841 WLG458841:WLI458841 WVC458841:WVE458841 D524377:F524377 IQ524377:IS524377 SM524377:SO524377 ACI524377:ACK524377 AME524377:AMG524377 AWA524377:AWC524377 BFW524377:BFY524377 BPS524377:BPU524377 BZO524377:BZQ524377 CJK524377:CJM524377 CTG524377:CTI524377 DDC524377:DDE524377 DMY524377:DNA524377 DWU524377:DWW524377 EGQ524377:EGS524377 EQM524377:EQO524377 FAI524377:FAK524377 FKE524377:FKG524377 FUA524377:FUC524377 GDW524377:GDY524377 GNS524377:GNU524377 GXO524377:GXQ524377 HHK524377:HHM524377 HRG524377:HRI524377 IBC524377:IBE524377 IKY524377:ILA524377 IUU524377:IUW524377 JEQ524377:JES524377 JOM524377:JOO524377 JYI524377:JYK524377 KIE524377:KIG524377 KSA524377:KSC524377 LBW524377:LBY524377 LLS524377:LLU524377 LVO524377:LVQ524377 MFK524377:MFM524377 MPG524377:MPI524377 MZC524377:MZE524377 NIY524377:NJA524377 NSU524377:NSW524377 OCQ524377:OCS524377 OMM524377:OMO524377 OWI524377:OWK524377 PGE524377:PGG524377 PQA524377:PQC524377 PZW524377:PZY524377 QJS524377:QJU524377 QTO524377:QTQ524377 RDK524377:RDM524377 RNG524377:RNI524377 RXC524377:RXE524377 SGY524377:SHA524377 SQU524377:SQW524377 TAQ524377:TAS524377 TKM524377:TKO524377 TUI524377:TUK524377 UEE524377:UEG524377 UOA524377:UOC524377 UXW524377:UXY524377 VHS524377:VHU524377 VRO524377:VRQ524377 WBK524377:WBM524377 WLG524377:WLI524377 WVC524377:WVE524377 D589913:F589913 IQ589913:IS589913 SM589913:SO589913 ACI589913:ACK589913 AME589913:AMG589913 AWA589913:AWC589913 BFW589913:BFY589913 BPS589913:BPU589913 BZO589913:BZQ589913 CJK589913:CJM589913 CTG589913:CTI589913 DDC589913:DDE589913 DMY589913:DNA589913 DWU589913:DWW589913 EGQ589913:EGS589913 EQM589913:EQO589913 FAI589913:FAK589913 FKE589913:FKG589913 FUA589913:FUC589913 GDW589913:GDY589913 GNS589913:GNU589913 GXO589913:GXQ589913 HHK589913:HHM589913 HRG589913:HRI589913 IBC589913:IBE589913 IKY589913:ILA589913 IUU589913:IUW589913 JEQ589913:JES589913 JOM589913:JOO589913 JYI589913:JYK589913 KIE589913:KIG589913 KSA589913:KSC589913 LBW589913:LBY589913 LLS589913:LLU589913 LVO589913:LVQ589913 MFK589913:MFM589913 MPG589913:MPI589913 MZC589913:MZE589913 NIY589913:NJA589913 NSU589913:NSW589913 OCQ589913:OCS589913 OMM589913:OMO589913 OWI589913:OWK589913 PGE589913:PGG589913 PQA589913:PQC589913 PZW589913:PZY589913 QJS589913:QJU589913 QTO589913:QTQ589913 RDK589913:RDM589913 RNG589913:RNI589913 RXC589913:RXE589913 SGY589913:SHA589913 SQU589913:SQW589913 TAQ589913:TAS589913 TKM589913:TKO589913 TUI589913:TUK589913 UEE589913:UEG589913 UOA589913:UOC589913 UXW589913:UXY589913 VHS589913:VHU589913 VRO589913:VRQ589913 WBK589913:WBM589913 WLG589913:WLI589913 WVC589913:WVE589913 D655449:F655449 IQ655449:IS655449 SM655449:SO655449 ACI655449:ACK655449 AME655449:AMG655449 AWA655449:AWC655449 BFW655449:BFY655449 BPS655449:BPU655449 BZO655449:BZQ655449 CJK655449:CJM655449 CTG655449:CTI655449 DDC655449:DDE655449 DMY655449:DNA655449 DWU655449:DWW655449 EGQ655449:EGS655449 EQM655449:EQO655449 FAI655449:FAK655449 FKE655449:FKG655449 FUA655449:FUC655449 GDW655449:GDY655449 GNS655449:GNU655449 GXO655449:GXQ655449 HHK655449:HHM655449 HRG655449:HRI655449 IBC655449:IBE655449 IKY655449:ILA655449 IUU655449:IUW655449 JEQ655449:JES655449 JOM655449:JOO655449 JYI655449:JYK655449 KIE655449:KIG655449 KSA655449:KSC655449 LBW655449:LBY655449 LLS655449:LLU655449 LVO655449:LVQ655449 MFK655449:MFM655449 MPG655449:MPI655449 MZC655449:MZE655449 NIY655449:NJA655449 NSU655449:NSW655449 OCQ655449:OCS655449 OMM655449:OMO655449 OWI655449:OWK655449 PGE655449:PGG655449 PQA655449:PQC655449 PZW655449:PZY655449 QJS655449:QJU655449 QTO655449:QTQ655449 RDK655449:RDM655449 RNG655449:RNI655449 RXC655449:RXE655449 SGY655449:SHA655449 SQU655449:SQW655449 TAQ655449:TAS655449 TKM655449:TKO655449 TUI655449:TUK655449 UEE655449:UEG655449 UOA655449:UOC655449 UXW655449:UXY655449 VHS655449:VHU655449 VRO655449:VRQ655449 WBK655449:WBM655449 WLG655449:WLI655449 WVC655449:WVE655449 D720985:F720985 IQ720985:IS720985 SM720985:SO720985 ACI720985:ACK720985 AME720985:AMG720985 AWA720985:AWC720985 BFW720985:BFY720985 BPS720985:BPU720985 BZO720985:BZQ720985 CJK720985:CJM720985 CTG720985:CTI720985 DDC720985:DDE720985 DMY720985:DNA720985 DWU720985:DWW720985 EGQ720985:EGS720985 EQM720985:EQO720985 FAI720985:FAK720985 FKE720985:FKG720985 FUA720985:FUC720985 GDW720985:GDY720985 GNS720985:GNU720985 GXO720985:GXQ720985 HHK720985:HHM720985 HRG720985:HRI720985 IBC720985:IBE720985 IKY720985:ILA720985 IUU720985:IUW720985 JEQ720985:JES720985 JOM720985:JOO720985 JYI720985:JYK720985 KIE720985:KIG720985 KSA720985:KSC720985 LBW720985:LBY720985 LLS720985:LLU720985 LVO720985:LVQ720985 MFK720985:MFM720985 MPG720985:MPI720985 MZC720985:MZE720985 NIY720985:NJA720985 NSU720985:NSW720985 OCQ720985:OCS720985 OMM720985:OMO720985 OWI720985:OWK720985 PGE720985:PGG720985 PQA720985:PQC720985 PZW720985:PZY720985 QJS720985:QJU720985 QTO720985:QTQ720985 RDK720985:RDM720985 RNG720985:RNI720985 RXC720985:RXE720985 SGY720985:SHA720985 SQU720985:SQW720985 TAQ720985:TAS720985 TKM720985:TKO720985 TUI720985:TUK720985 UEE720985:UEG720985 UOA720985:UOC720985 UXW720985:UXY720985 VHS720985:VHU720985 VRO720985:VRQ720985 WBK720985:WBM720985 WLG720985:WLI720985 WVC720985:WVE720985 D786521:F786521 IQ786521:IS786521 SM786521:SO786521 ACI786521:ACK786521 AME786521:AMG786521 AWA786521:AWC786521 BFW786521:BFY786521 BPS786521:BPU786521 BZO786521:BZQ786521 CJK786521:CJM786521 CTG786521:CTI786521 DDC786521:DDE786521 DMY786521:DNA786521 DWU786521:DWW786521 EGQ786521:EGS786521 EQM786521:EQO786521 FAI786521:FAK786521 FKE786521:FKG786521 FUA786521:FUC786521 GDW786521:GDY786521 GNS786521:GNU786521 GXO786521:GXQ786521 HHK786521:HHM786521 HRG786521:HRI786521 IBC786521:IBE786521 IKY786521:ILA786521 IUU786521:IUW786521 JEQ786521:JES786521 JOM786521:JOO786521 JYI786521:JYK786521 KIE786521:KIG786521 KSA786521:KSC786521 LBW786521:LBY786521 LLS786521:LLU786521 LVO786521:LVQ786521 MFK786521:MFM786521 MPG786521:MPI786521 MZC786521:MZE786521 NIY786521:NJA786521 NSU786521:NSW786521 OCQ786521:OCS786521 OMM786521:OMO786521 OWI786521:OWK786521 PGE786521:PGG786521 PQA786521:PQC786521 PZW786521:PZY786521 QJS786521:QJU786521 QTO786521:QTQ786521 RDK786521:RDM786521 RNG786521:RNI786521 RXC786521:RXE786521 SGY786521:SHA786521 SQU786521:SQW786521 TAQ786521:TAS786521 TKM786521:TKO786521 TUI786521:TUK786521 UEE786521:UEG786521 UOA786521:UOC786521 UXW786521:UXY786521 VHS786521:VHU786521 VRO786521:VRQ786521 WBK786521:WBM786521 WLG786521:WLI786521 WVC786521:WVE786521 D852057:F852057 IQ852057:IS852057 SM852057:SO852057 ACI852057:ACK852057 AME852057:AMG852057 AWA852057:AWC852057 BFW852057:BFY852057 BPS852057:BPU852057 BZO852057:BZQ852057 CJK852057:CJM852057 CTG852057:CTI852057 DDC852057:DDE852057 DMY852057:DNA852057 DWU852057:DWW852057 EGQ852057:EGS852057 EQM852057:EQO852057 FAI852057:FAK852057 FKE852057:FKG852057 FUA852057:FUC852057 GDW852057:GDY852057 GNS852057:GNU852057 GXO852057:GXQ852057 HHK852057:HHM852057 HRG852057:HRI852057 IBC852057:IBE852057 IKY852057:ILA852057 IUU852057:IUW852057 JEQ852057:JES852057 JOM852057:JOO852057 JYI852057:JYK852057 KIE852057:KIG852057 KSA852057:KSC852057 LBW852057:LBY852057 LLS852057:LLU852057 LVO852057:LVQ852057 MFK852057:MFM852057 MPG852057:MPI852057 MZC852057:MZE852057 NIY852057:NJA852057 NSU852057:NSW852057 OCQ852057:OCS852057 OMM852057:OMO852057 OWI852057:OWK852057 PGE852057:PGG852057 PQA852057:PQC852057 PZW852057:PZY852057 QJS852057:QJU852057 QTO852057:QTQ852057 RDK852057:RDM852057 RNG852057:RNI852057 RXC852057:RXE852057 SGY852057:SHA852057 SQU852057:SQW852057 TAQ852057:TAS852057 TKM852057:TKO852057 TUI852057:TUK852057 UEE852057:UEG852057 UOA852057:UOC852057 UXW852057:UXY852057 VHS852057:VHU852057 VRO852057:VRQ852057 WBK852057:WBM852057 WLG852057:WLI852057 WVC852057:WVE852057 D917593:F917593 IQ917593:IS917593 SM917593:SO917593 ACI917593:ACK917593 AME917593:AMG917593 AWA917593:AWC917593 BFW917593:BFY917593 BPS917593:BPU917593 BZO917593:BZQ917593 CJK917593:CJM917593 CTG917593:CTI917593 DDC917593:DDE917593 DMY917593:DNA917593 DWU917593:DWW917593 EGQ917593:EGS917593 EQM917593:EQO917593 FAI917593:FAK917593 FKE917593:FKG917593 FUA917593:FUC917593 GDW917593:GDY917593 GNS917593:GNU917593 GXO917593:GXQ917593 HHK917593:HHM917593 HRG917593:HRI917593 IBC917593:IBE917593 IKY917593:ILA917593 IUU917593:IUW917593 JEQ917593:JES917593 JOM917593:JOO917593 JYI917593:JYK917593 KIE917593:KIG917593 KSA917593:KSC917593 LBW917593:LBY917593 LLS917593:LLU917593 LVO917593:LVQ917593 MFK917593:MFM917593 MPG917593:MPI917593 MZC917593:MZE917593 NIY917593:NJA917593 NSU917593:NSW917593 OCQ917593:OCS917593 OMM917593:OMO917593 OWI917593:OWK917593 PGE917593:PGG917593 PQA917593:PQC917593 PZW917593:PZY917593 QJS917593:QJU917593 QTO917593:QTQ917593 RDK917593:RDM917593 RNG917593:RNI917593 RXC917593:RXE917593 SGY917593:SHA917593 SQU917593:SQW917593 TAQ917593:TAS917593 TKM917593:TKO917593 TUI917593:TUK917593 UEE917593:UEG917593 UOA917593:UOC917593 UXW917593:UXY917593 VHS917593:VHU917593 VRO917593:VRQ917593 WBK917593:WBM917593 WLG917593:WLI917593 WVC917593:WVE917593 D983129:F983129 IQ983129:IS983129 SM983129:SO983129 ACI983129:ACK983129 AME983129:AMG983129 AWA983129:AWC983129 BFW983129:BFY983129 BPS983129:BPU983129 BZO983129:BZQ983129 CJK983129:CJM983129 CTG983129:CTI983129 DDC983129:DDE983129 DMY983129:DNA983129 DWU983129:DWW983129 EGQ983129:EGS983129 EQM983129:EQO983129 FAI983129:FAK983129 FKE983129:FKG983129 FUA983129:FUC983129 GDW983129:GDY983129 GNS983129:GNU983129 GXO983129:GXQ983129 HHK983129:HHM983129 HRG983129:HRI983129 IBC983129:IBE983129 IKY983129:ILA983129 IUU983129:IUW983129 JEQ983129:JES983129 JOM983129:JOO983129 JYI983129:JYK983129 KIE983129:KIG983129 KSA983129:KSC983129 LBW983129:LBY983129 LLS983129:LLU983129 LVO983129:LVQ983129 MFK983129:MFM983129 MPG983129:MPI983129 MZC983129:MZE983129 NIY983129:NJA983129 NSU983129:NSW983129 OCQ983129:OCS983129 OMM983129:OMO983129 OWI983129:OWK983129 PGE983129:PGG983129 PQA983129:PQC983129 PZW983129:PZY983129 QJS983129:QJU983129 QTO983129:QTQ983129 RDK983129:RDM983129 RNG983129:RNI983129 RXC983129:RXE983129 SGY983129:SHA983129 SQU983129:SQW983129 TAQ983129:TAS983129 TKM983129:TKO983129 TUI983129:TUK983129 UEE983129:UEG983129 UOA983129:UOC983129 UXW983129:UXY983129 VHS983129:VHU983129 VRO983129:VRQ983129 WBK983129:WBM983129 WLG983129:WLI983129 WVC983129:WVE983129 D92:F92 IQ92:IS92 SM92:SO92 ACI92:ACK92 AME92:AMG92 AWA92:AWC92 BFW92:BFY92 BPS92:BPU92 BZO92:BZQ92 CJK92:CJM92 CTG92:CTI92 DDC92:DDE92 DMY92:DNA92 DWU92:DWW92 EGQ92:EGS92 EQM92:EQO92 FAI92:FAK92 FKE92:FKG92 FUA92:FUC92 GDW92:GDY92 GNS92:GNU92 GXO92:GXQ92 HHK92:HHM92 HRG92:HRI92 IBC92:IBE92 IKY92:ILA92 IUU92:IUW92 JEQ92:JES92 JOM92:JOO92 JYI92:JYK92 KIE92:KIG92 KSA92:KSC92 LBW92:LBY92 LLS92:LLU92 LVO92:LVQ92 MFK92:MFM92 MPG92:MPI92 MZC92:MZE92 NIY92:NJA92 NSU92:NSW92 OCQ92:OCS92 OMM92:OMO92 OWI92:OWK92 PGE92:PGG92 PQA92:PQC92 PZW92:PZY92 QJS92:QJU92 QTO92:QTQ92 RDK92:RDM92 RNG92:RNI92 RXC92:RXE92 SGY92:SHA92 SQU92:SQW92 TAQ92:TAS92 TKM92:TKO92 TUI92:TUK92 UEE92:UEG92 UOA92:UOC92 UXW92:UXY92 VHS92:VHU92 VRO92:VRQ92 WBK92:WBM92 WLG92:WLI92 WVC92:WVE92 D65628:F65628 IQ65628:IS65628 SM65628:SO65628 ACI65628:ACK65628 AME65628:AMG65628 AWA65628:AWC65628 BFW65628:BFY65628 BPS65628:BPU65628 BZO65628:BZQ65628 CJK65628:CJM65628 CTG65628:CTI65628 DDC65628:DDE65628 DMY65628:DNA65628 DWU65628:DWW65628 EGQ65628:EGS65628 EQM65628:EQO65628 FAI65628:FAK65628 FKE65628:FKG65628 FUA65628:FUC65628 GDW65628:GDY65628 GNS65628:GNU65628 GXO65628:GXQ65628 HHK65628:HHM65628 HRG65628:HRI65628 IBC65628:IBE65628 IKY65628:ILA65628 IUU65628:IUW65628 JEQ65628:JES65628 JOM65628:JOO65628 JYI65628:JYK65628 KIE65628:KIG65628 KSA65628:KSC65628 LBW65628:LBY65628 LLS65628:LLU65628 LVO65628:LVQ65628 MFK65628:MFM65628 MPG65628:MPI65628 MZC65628:MZE65628 NIY65628:NJA65628 NSU65628:NSW65628 OCQ65628:OCS65628 OMM65628:OMO65628 OWI65628:OWK65628 PGE65628:PGG65628 PQA65628:PQC65628 PZW65628:PZY65628 QJS65628:QJU65628 QTO65628:QTQ65628 RDK65628:RDM65628 RNG65628:RNI65628 RXC65628:RXE65628 SGY65628:SHA65628 SQU65628:SQW65628 TAQ65628:TAS65628 TKM65628:TKO65628 TUI65628:TUK65628 UEE65628:UEG65628 UOA65628:UOC65628 UXW65628:UXY65628 VHS65628:VHU65628 VRO65628:VRQ65628 WBK65628:WBM65628 WLG65628:WLI65628 WVC65628:WVE65628 D131164:F131164 IQ131164:IS131164 SM131164:SO131164 ACI131164:ACK131164 AME131164:AMG131164 AWA131164:AWC131164 BFW131164:BFY131164 BPS131164:BPU131164 BZO131164:BZQ131164 CJK131164:CJM131164 CTG131164:CTI131164 DDC131164:DDE131164 DMY131164:DNA131164 DWU131164:DWW131164 EGQ131164:EGS131164 EQM131164:EQO131164 FAI131164:FAK131164 FKE131164:FKG131164 FUA131164:FUC131164 GDW131164:GDY131164 GNS131164:GNU131164 GXO131164:GXQ131164 HHK131164:HHM131164 HRG131164:HRI131164 IBC131164:IBE131164 IKY131164:ILA131164 IUU131164:IUW131164 JEQ131164:JES131164 JOM131164:JOO131164 JYI131164:JYK131164 KIE131164:KIG131164 KSA131164:KSC131164 LBW131164:LBY131164 LLS131164:LLU131164 LVO131164:LVQ131164 MFK131164:MFM131164 MPG131164:MPI131164 MZC131164:MZE131164 NIY131164:NJA131164 NSU131164:NSW131164 OCQ131164:OCS131164 OMM131164:OMO131164 OWI131164:OWK131164 PGE131164:PGG131164 PQA131164:PQC131164 PZW131164:PZY131164 QJS131164:QJU131164 QTO131164:QTQ131164 RDK131164:RDM131164 RNG131164:RNI131164 RXC131164:RXE131164 SGY131164:SHA131164 SQU131164:SQW131164 TAQ131164:TAS131164 TKM131164:TKO131164 TUI131164:TUK131164 UEE131164:UEG131164 UOA131164:UOC131164 UXW131164:UXY131164 VHS131164:VHU131164 VRO131164:VRQ131164 WBK131164:WBM131164 WLG131164:WLI131164 WVC131164:WVE131164 D196700:F196700 IQ196700:IS196700 SM196700:SO196700 ACI196700:ACK196700 AME196700:AMG196700 AWA196700:AWC196700 BFW196700:BFY196700 BPS196700:BPU196700 BZO196700:BZQ196700 CJK196700:CJM196700 CTG196700:CTI196700 DDC196700:DDE196700 DMY196700:DNA196700 DWU196700:DWW196700 EGQ196700:EGS196700 EQM196700:EQO196700 FAI196700:FAK196700 FKE196700:FKG196700 FUA196700:FUC196700 GDW196700:GDY196700 GNS196700:GNU196700 GXO196700:GXQ196700 HHK196700:HHM196700 HRG196700:HRI196700 IBC196700:IBE196700 IKY196700:ILA196700 IUU196700:IUW196700 JEQ196700:JES196700 JOM196700:JOO196700 JYI196700:JYK196700 KIE196700:KIG196700 KSA196700:KSC196700 LBW196700:LBY196700 LLS196700:LLU196700 LVO196700:LVQ196700 MFK196700:MFM196700 MPG196700:MPI196700 MZC196700:MZE196700 NIY196700:NJA196700 NSU196700:NSW196700 OCQ196700:OCS196700 OMM196700:OMO196700 OWI196700:OWK196700 PGE196700:PGG196700 PQA196700:PQC196700 PZW196700:PZY196700 QJS196700:QJU196700 QTO196700:QTQ196700 RDK196700:RDM196700 RNG196700:RNI196700 RXC196700:RXE196700 SGY196700:SHA196700 SQU196700:SQW196700 TAQ196700:TAS196700 TKM196700:TKO196700 TUI196700:TUK196700 UEE196700:UEG196700 UOA196700:UOC196700 UXW196700:UXY196700 VHS196700:VHU196700 VRO196700:VRQ196700 WBK196700:WBM196700 WLG196700:WLI196700 WVC196700:WVE196700 D262236:F262236 IQ262236:IS262236 SM262236:SO262236 ACI262236:ACK262236 AME262236:AMG262236 AWA262236:AWC262236 BFW262236:BFY262236 BPS262236:BPU262236 BZO262236:BZQ262236 CJK262236:CJM262236 CTG262236:CTI262236 DDC262236:DDE262236 DMY262236:DNA262236 DWU262236:DWW262236 EGQ262236:EGS262236 EQM262236:EQO262236 FAI262236:FAK262236 FKE262236:FKG262236 FUA262236:FUC262236 GDW262236:GDY262236 GNS262236:GNU262236 GXO262236:GXQ262236 HHK262236:HHM262236 HRG262236:HRI262236 IBC262236:IBE262236 IKY262236:ILA262236 IUU262236:IUW262236 JEQ262236:JES262236 JOM262236:JOO262236 JYI262236:JYK262236 KIE262236:KIG262236 KSA262236:KSC262236 LBW262236:LBY262236 LLS262236:LLU262236 LVO262236:LVQ262236 MFK262236:MFM262236 MPG262236:MPI262236 MZC262236:MZE262236 NIY262236:NJA262236 NSU262236:NSW262236 OCQ262236:OCS262236 OMM262236:OMO262236 OWI262236:OWK262236 PGE262236:PGG262236 PQA262236:PQC262236 PZW262236:PZY262236 QJS262236:QJU262236 QTO262236:QTQ262236 RDK262236:RDM262236 RNG262236:RNI262236 RXC262236:RXE262236 SGY262236:SHA262236 SQU262236:SQW262236 TAQ262236:TAS262236 TKM262236:TKO262236 TUI262236:TUK262236 UEE262236:UEG262236 UOA262236:UOC262236 UXW262236:UXY262236 VHS262236:VHU262236 VRO262236:VRQ262236 WBK262236:WBM262236 WLG262236:WLI262236 WVC262236:WVE262236 D327772:F327772 IQ327772:IS327772 SM327772:SO327772 ACI327772:ACK327772 AME327772:AMG327772 AWA327772:AWC327772 BFW327772:BFY327772 BPS327772:BPU327772 BZO327772:BZQ327772 CJK327772:CJM327772 CTG327772:CTI327772 DDC327772:DDE327772 DMY327772:DNA327772 DWU327772:DWW327772 EGQ327772:EGS327772 EQM327772:EQO327772 FAI327772:FAK327772 FKE327772:FKG327772 FUA327772:FUC327772 GDW327772:GDY327772 GNS327772:GNU327772 GXO327772:GXQ327772 HHK327772:HHM327772 HRG327772:HRI327772 IBC327772:IBE327772 IKY327772:ILA327772 IUU327772:IUW327772 JEQ327772:JES327772 JOM327772:JOO327772 JYI327772:JYK327772 KIE327772:KIG327772 KSA327772:KSC327772 LBW327772:LBY327772 LLS327772:LLU327772 LVO327772:LVQ327772 MFK327772:MFM327772 MPG327772:MPI327772 MZC327772:MZE327772 NIY327772:NJA327772 NSU327772:NSW327772 OCQ327772:OCS327772 OMM327772:OMO327772 OWI327772:OWK327772 PGE327772:PGG327772 PQA327772:PQC327772 PZW327772:PZY327772 QJS327772:QJU327772 QTO327772:QTQ327772 RDK327772:RDM327772 RNG327772:RNI327772 RXC327772:RXE327772 SGY327772:SHA327772 SQU327772:SQW327772 TAQ327772:TAS327772 TKM327772:TKO327772 TUI327772:TUK327772 UEE327772:UEG327772 UOA327772:UOC327772 UXW327772:UXY327772 VHS327772:VHU327772 VRO327772:VRQ327772 WBK327772:WBM327772 WLG327772:WLI327772 WVC327772:WVE327772 D393308:F393308 IQ393308:IS393308 SM393308:SO393308 ACI393308:ACK393308 AME393308:AMG393308 AWA393308:AWC393308 BFW393308:BFY393308 BPS393308:BPU393308 BZO393308:BZQ393308 CJK393308:CJM393308 CTG393308:CTI393308 DDC393308:DDE393308 DMY393308:DNA393308 DWU393308:DWW393308 EGQ393308:EGS393308 EQM393308:EQO393308 FAI393308:FAK393308 FKE393308:FKG393308 FUA393308:FUC393308 GDW393308:GDY393308 GNS393308:GNU393308 GXO393308:GXQ393308 HHK393308:HHM393308 HRG393308:HRI393308 IBC393308:IBE393308 IKY393308:ILA393308 IUU393308:IUW393308 JEQ393308:JES393308 JOM393308:JOO393308 JYI393308:JYK393308 KIE393308:KIG393308 KSA393308:KSC393308 LBW393308:LBY393308 LLS393308:LLU393308 LVO393308:LVQ393308 MFK393308:MFM393308 MPG393308:MPI393308 MZC393308:MZE393308 NIY393308:NJA393308 NSU393308:NSW393308 OCQ393308:OCS393308 OMM393308:OMO393308 OWI393308:OWK393308 PGE393308:PGG393308 PQA393308:PQC393308 PZW393308:PZY393308 QJS393308:QJU393308 QTO393308:QTQ393308 RDK393308:RDM393308 RNG393308:RNI393308 RXC393308:RXE393308 SGY393308:SHA393308 SQU393308:SQW393308 TAQ393308:TAS393308 TKM393308:TKO393308 TUI393308:TUK393308 UEE393308:UEG393308 UOA393308:UOC393308 UXW393308:UXY393308 VHS393308:VHU393308 VRO393308:VRQ393308 WBK393308:WBM393308 WLG393308:WLI393308 WVC393308:WVE393308 D458844:F458844 IQ458844:IS458844 SM458844:SO458844 ACI458844:ACK458844 AME458844:AMG458844 AWA458844:AWC458844 BFW458844:BFY458844 BPS458844:BPU458844 BZO458844:BZQ458844 CJK458844:CJM458844 CTG458844:CTI458844 DDC458844:DDE458844 DMY458844:DNA458844 DWU458844:DWW458844 EGQ458844:EGS458844 EQM458844:EQO458844 FAI458844:FAK458844 FKE458844:FKG458844 FUA458844:FUC458844 GDW458844:GDY458844 GNS458844:GNU458844 GXO458844:GXQ458844 HHK458844:HHM458844 HRG458844:HRI458844 IBC458844:IBE458844 IKY458844:ILA458844 IUU458844:IUW458844 JEQ458844:JES458844 JOM458844:JOO458844 JYI458844:JYK458844 KIE458844:KIG458844 KSA458844:KSC458844 LBW458844:LBY458844 LLS458844:LLU458844 LVO458844:LVQ458844 MFK458844:MFM458844 MPG458844:MPI458844 MZC458844:MZE458844 NIY458844:NJA458844 NSU458844:NSW458844 OCQ458844:OCS458844 OMM458844:OMO458844 OWI458844:OWK458844 PGE458844:PGG458844 PQA458844:PQC458844 PZW458844:PZY458844 QJS458844:QJU458844 QTO458844:QTQ458844 RDK458844:RDM458844 RNG458844:RNI458844 RXC458844:RXE458844 SGY458844:SHA458844 SQU458844:SQW458844 TAQ458844:TAS458844 TKM458844:TKO458844 TUI458844:TUK458844 UEE458844:UEG458844 UOA458844:UOC458844 UXW458844:UXY458844 VHS458844:VHU458844 VRO458844:VRQ458844 WBK458844:WBM458844 WLG458844:WLI458844 WVC458844:WVE458844 D524380:F524380 IQ524380:IS524380 SM524380:SO524380 ACI524380:ACK524380 AME524380:AMG524380 AWA524380:AWC524380 BFW524380:BFY524380 BPS524380:BPU524380 BZO524380:BZQ524380 CJK524380:CJM524380 CTG524380:CTI524380 DDC524380:DDE524380 DMY524380:DNA524380 DWU524380:DWW524380 EGQ524380:EGS524380 EQM524380:EQO524380 FAI524380:FAK524380 FKE524380:FKG524380 FUA524380:FUC524380 GDW524380:GDY524380 GNS524380:GNU524380 GXO524380:GXQ524380 HHK524380:HHM524380 HRG524380:HRI524380 IBC524380:IBE524380 IKY524380:ILA524380 IUU524380:IUW524380 JEQ524380:JES524380 JOM524380:JOO524380 JYI524380:JYK524380 KIE524380:KIG524380 KSA524380:KSC524380 LBW524380:LBY524380 LLS524380:LLU524380 LVO524380:LVQ524380 MFK524380:MFM524380 MPG524380:MPI524380 MZC524380:MZE524380 NIY524380:NJA524380 NSU524380:NSW524380 OCQ524380:OCS524380 OMM524380:OMO524380 OWI524380:OWK524380 PGE524380:PGG524380 PQA524380:PQC524380 PZW524380:PZY524380 QJS524380:QJU524380 QTO524380:QTQ524380 RDK524380:RDM524380 RNG524380:RNI524380 RXC524380:RXE524380 SGY524380:SHA524380 SQU524380:SQW524380 TAQ524380:TAS524380 TKM524380:TKO524380 TUI524380:TUK524380 UEE524380:UEG524380 UOA524380:UOC524380 UXW524380:UXY524380 VHS524380:VHU524380 VRO524380:VRQ524380 WBK524380:WBM524380 WLG524380:WLI524380 WVC524380:WVE524380 D589916:F589916 IQ589916:IS589916 SM589916:SO589916 ACI589916:ACK589916 AME589916:AMG589916 AWA589916:AWC589916 BFW589916:BFY589916 BPS589916:BPU589916 BZO589916:BZQ589916 CJK589916:CJM589916 CTG589916:CTI589916 DDC589916:DDE589916 DMY589916:DNA589916 DWU589916:DWW589916 EGQ589916:EGS589916 EQM589916:EQO589916 FAI589916:FAK589916 FKE589916:FKG589916 FUA589916:FUC589916 GDW589916:GDY589916 GNS589916:GNU589916 GXO589916:GXQ589916 HHK589916:HHM589916 HRG589916:HRI589916 IBC589916:IBE589916 IKY589916:ILA589916 IUU589916:IUW589916 JEQ589916:JES589916 JOM589916:JOO589916 JYI589916:JYK589916 KIE589916:KIG589916 KSA589916:KSC589916 LBW589916:LBY589916 LLS589916:LLU589916 LVO589916:LVQ589916 MFK589916:MFM589916 MPG589916:MPI589916 MZC589916:MZE589916 NIY589916:NJA589916 NSU589916:NSW589916 OCQ589916:OCS589916 OMM589916:OMO589916 OWI589916:OWK589916 PGE589916:PGG589916 PQA589916:PQC589916 PZW589916:PZY589916 QJS589916:QJU589916 QTO589916:QTQ589916 RDK589916:RDM589916 RNG589916:RNI589916 RXC589916:RXE589916 SGY589916:SHA589916 SQU589916:SQW589916 TAQ589916:TAS589916 TKM589916:TKO589916 TUI589916:TUK589916 UEE589916:UEG589916 UOA589916:UOC589916 UXW589916:UXY589916 VHS589916:VHU589916 VRO589916:VRQ589916 WBK589916:WBM589916 WLG589916:WLI589916 WVC589916:WVE589916 D655452:F655452 IQ655452:IS655452 SM655452:SO655452 ACI655452:ACK655452 AME655452:AMG655452 AWA655452:AWC655452 BFW655452:BFY655452 BPS655452:BPU655452 BZO655452:BZQ655452 CJK655452:CJM655452 CTG655452:CTI655452 DDC655452:DDE655452 DMY655452:DNA655452 DWU655452:DWW655452 EGQ655452:EGS655452 EQM655452:EQO655452 FAI655452:FAK655452 FKE655452:FKG655452 FUA655452:FUC655452 GDW655452:GDY655452 GNS655452:GNU655452 GXO655452:GXQ655452 HHK655452:HHM655452 HRG655452:HRI655452 IBC655452:IBE655452 IKY655452:ILA655452 IUU655452:IUW655452 JEQ655452:JES655452 JOM655452:JOO655452 JYI655452:JYK655452 KIE655452:KIG655452 KSA655452:KSC655452 LBW655452:LBY655452 LLS655452:LLU655452 LVO655452:LVQ655452 MFK655452:MFM655452 MPG655452:MPI655452 MZC655452:MZE655452 NIY655452:NJA655452 NSU655452:NSW655452 OCQ655452:OCS655452 OMM655452:OMO655452 OWI655452:OWK655452 PGE655452:PGG655452 PQA655452:PQC655452 PZW655452:PZY655452 QJS655452:QJU655452 QTO655452:QTQ655452 RDK655452:RDM655452 RNG655452:RNI655452 RXC655452:RXE655452 SGY655452:SHA655452 SQU655452:SQW655452 TAQ655452:TAS655452 TKM655452:TKO655452 TUI655452:TUK655452 UEE655452:UEG655452 UOA655452:UOC655452 UXW655452:UXY655452 VHS655452:VHU655452 VRO655452:VRQ655452 WBK655452:WBM655452 WLG655452:WLI655452 WVC655452:WVE655452 D720988:F720988 IQ720988:IS720988 SM720988:SO720988 ACI720988:ACK720988 AME720988:AMG720988 AWA720988:AWC720988 BFW720988:BFY720988 BPS720988:BPU720988 BZO720988:BZQ720988 CJK720988:CJM720988 CTG720988:CTI720988 DDC720988:DDE720988 DMY720988:DNA720988 DWU720988:DWW720988 EGQ720988:EGS720988 EQM720988:EQO720988 FAI720988:FAK720988 FKE720988:FKG720988 FUA720988:FUC720988 GDW720988:GDY720988 GNS720988:GNU720988 GXO720988:GXQ720988 HHK720988:HHM720988 HRG720988:HRI720988 IBC720988:IBE720988 IKY720988:ILA720988 IUU720988:IUW720988 JEQ720988:JES720988 JOM720988:JOO720988 JYI720988:JYK720988 KIE720988:KIG720988 KSA720988:KSC720988 LBW720988:LBY720988 LLS720988:LLU720988 LVO720988:LVQ720988 MFK720988:MFM720988 MPG720988:MPI720988 MZC720988:MZE720988 NIY720988:NJA720988 NSU720988:NSW720988 OCQ720988:OCS720988 OMM720988:OMO720988 OWI720988:OWK720988 PGE720988:PGG720988 PQA720988:PQC720988 PZW720988:PZY720988 QJS720988:QJU720988 QTO720988:QTQ720988 RDK720988:RDM720988 RNG720988:RNI720988 RXC720988:RXE720988 SGY720988:SHA720988 SQU720988:SQW720988 TAQ720988:TAS720988 TKM720988:TKO720988 TUI720988:TUK720988 UEE720988:UEG720988 UOA720988:UOC720988 UXW720988:UXY720988 VHS720988:VHU720988 VRO720988:VRQ720988 WBK720988:WBM720988 WLG720988:WLI720988 WVC720988:WVE720988 D786524:F786524 IQ786524:IS786524 SM786524:SO786524 ACI786524:ACK786524 AME786524:AMG786524 AWA786524:AWC786524 BFW786524:BFY786524 BPS786524:BPU786524 BZO786524:BZQ786524 CJK786524:CJM786524 CTG786524:CTI786524 DDC786524:DDE786524 DMY786524:DNA786524 DWU786524:DWW786524 EGQ786524:EGS786524 EQM786524:EQO786524 FAI786524:FAK786524 FKE786524:FKG786524 FUA786524:FUC786524 GDW786524:GDY786524 GNS786524:GNU786524 GXO786524:GXQ786524 HHK786524:HHM786524 HRG786524:HRI786524 IBC786524:IBE786524 IKY786524:ILA786524 IUU786524:IUW786524 JEQ786524:JES786524 JOM786524:JOO786524 JYI786524:JYK786524 KIE786524:KIG786524 KSA786524:KSC786524 LBW786524:LBY786524 LLS786524:LLU786524 LVO786524:LVQ786524 MFK786524:MFM786524 MPG786524:MPI786524 MZC786524:MZE786524 NIY786524:NJA786524 NSU786524:NSW786524 OCQ786524:OCS786524 OMM786524:OMO786524 OWI786524:OWK786524 PGE786524:PGG786524 PQA786524:PQC786524 PZW786524:PZY786524 QJS786524:QJU786524 QTO786524:QTQ786524 RDK786524:RDM786524 RNG786524:RNI786524 RXC786524:RXE786524 SGY786524:SHA786524 SQU786524:SQW786524 TAQ786524:TAS786524 TKM786524:TKO786524 TUI786524:TUK786524 UEE786524:UEG786524 UOA786524:UOC786524 UXW786524:UXY786524 VHS786524:VHU786524 VRO786524:VRQ786524 WBK786524:WBM786524 WLG786524:WLI786524 WVC786524:WVE786524 D852060:F852060 IQ852060:IS852060 SM852060:SO852060 ACI852060:ACK852060 AME852060:AMG852060 AWA852060:AWC852060 BFW852060:BFY852060 BPS852060:BPU852060 BZO852060:BZQ852060 CJK852060:CJM852060 CTG852060:CTI852060 DDC852060:DDE852060 DMY852060:DNA852060 DWU852060:DWW852060 EGQ852060:EGS852060 EQM852060:EQO852060 FAI852060:FAK852060 FKE852060:FKG852060 FUA852060:FUC852060 GDW852060:GDY852060 GNS852060:GNU852060 GXO852060:GXQ852060 HHK852060:HHM852060 HRG852060:HRI852060 IBC852060:IBE852060 IKY852060:ILA852060 IUU852060:IUW852060 JEQ852060:JES852060 JOM852060:JOO852060 JYI852060:JYK852060 KIE852060:KIG852060 KSA852060:KSC852060 LBW852060:LBY852060 LLS852060:LLU852060 LVO852060:LVQ852060 MFK852060:MFM852060 MPG852060:MPI852060 MZC852060:MZE852060 NIY852060:NJA852060 NSU852060:NSW852060 OCQ852060:OCS852060 OMM852060:OMO852060 OWI852060:OWK852060 PGE852060:PGG852060 PQA852060:PQC852060 PZW852060:PZY852060 QJS852060:QJU852060 QTO852060:QTQ852060 RDK852060:RDM852060 RNG852060:RNI852060 RXC852060:RXE852060 SGY852060:SHA852060 SQU852060:SQW852060 TAQ852060:TAS852060 TKM852060:TKO852060 TUI852060:TUK852060 UEE852060:UEG852060 UOA852060:UOC852060 UXW852060:UXY852060 VHS852060:VHU852060 VRO852060:VRQ852060 WBK852060:WBM852060 WLG852060:WLI852060 WVC852060:WVE852060 D917596:F917596 IQ917596:IS917596 SM917596:SO917596 ACI917596:ACK917596 AME917596:AMG917596 AWA917596:AWC917596 BFW917596:BFY917596 BPS917596:BPU917596 BZO917596:BZQ917596 CJK917596:CJM917596 CTG917596:CTI917596 DDC917596:DDE917596 DMY917596:DNA917596 DWU917596:DWW917596 EGQ917596:EGS917596 EQM917596:EQO917596 FAI917596:FAK917596 FKE917596:FKG917596 FUA917596:FUC917596 GDW917596:GDY917596 GNS917596:GNU917596 GXO917596:GXQ917596 HHK917596:HHM917596 HRG917596:HRI917596 IBC917596:IBE917596 IKY917596:ILA917596 IUU917596:IUW917596 JEQ917596:JES917596 JOM917596:JOO917596 JYI917596:JYK917596 KIE917596:KIG917596 KSA917596:KSC917596 LBW917596:LBY917596 LLS917596:LLU917596 LVO917596:LVQ917596 MFK917596:MFM917596 MPG917596:MPI917596 MZC917596:MZE917596 NIY917596:NJA917596 NSU917596:NSW917596 OCQ917596:OCS917596 OMM917596:OMO917596 OWI917596:OWK917596 PGE917596:PGG917596 PQA917596:PQC917596 PZW917596:PZY917596 QJS917596:QJU917596 QTO917596:QTQ917596 RDK917596:RDM917596 RNG917596:RNI917596 RXC917596:RXE917596 SGY917596:SHA917596 SQU917596:SQW917596 TAQ917596:TAS917596 TKM917596:TKO917596 TUI917596:TUK917596 UEE917596:UEG917596 UOA917596:UOC917596 UXW917596:UXY917596 VHS917596:VHU917596 VRO917596:VRQ917596 WBK917596:WBM917596 WLG917596:WLI917596 WVC917596:WVE917596 D983132:F983132 IQ983132:IS983132 SM983132:SO983132 ACI983132:ACK983132 AME983132:AMG983132 AWA983132:AWC983132 BFW983132:BFY983132 BPS983132:BPU983132 BZO983132:BZQ983132 CJK983132:CJM983132 CTG983132:CTI983132 DDC983132:DDE983132 DMY983132:DNA983132 DWU983132:DWW983132 EGQ983132:EGS983132 EQM983132:EQO983132 FAI983132:FAK983132 FKE983132:FKG983132 FUA983132:FUC983132 GDW983132:GDY983132 GNS983132:GNU983132 GXO983132:GXQ983132 HHK983132:HHM983132 HRG983132:HRI983132 IBC983132:IBE983132 IKY983132:ILA983132 IUU983132:IUW983132 JEQ983132:JES983132 JOM983132:JOO983132 JYI983132:JYK983132 KIE983132:KIG983132 KSA983132:KSC983132 LBW983132:LBY983132 LLS983132:LLU983132 LVO983132:LVQ983132 MFK983132:MFM983132 MPG983132:MPI983132 MZC983132:MZE983132 NIY983132:NJA983132 NSU983132:NSW983132 OCQ983132:OCS983132 OMM983132:OMO983132 OWI983132:OWK983132 PGE983132:PGG983132 PQA983132:PQC983132 PZW983132:PZY983132 QJS983132:QJU983132 QTO983132:QTQ983132 RDK983132:RDM983132 RNG983132:RNI983132 RXC983132:RXE983132 SGY983132:SHA983132 SQU983132:SQW983132 TAQ983132:TAS983132 TKM983132:TKO983132 TUI983132:TUK983132 UEE983132:UEG983132 UOA983132:UOC983132 UXW983132:UXY983132 VHS983132:VHU983132 VRO983132:VRQ983132 WBK983132:WBM983132 WLG983132:WLI983132 WVC983132:WVE983132" xr:uid="{0BE22200-EBB6-4B19-920B-153147146A27}">
      <formula1>0</formula1>
      <formula2>1500</formula2>
    </dataValidation>
    <dataValidation type="list" showInputMessage="1" showErrorMessage="1" errorTitle="Errore di digitazione" error="Digitare 'Singola' o 'Associata' o lasciare in bianco" sqref="F84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F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F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F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F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F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F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F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F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F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F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F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F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F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F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F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F80 IS80 SO80 ACK80 AMG80 AWC80 BFY80 BPU80 BZQ80 CJM80 CTI80 DDE80 DNA80 DWW80 EGS80 EQO80 FAK80 FKG80 FUC80 GDY80 GNU80 GXQ80 HHM80 HRI80 IBE80 ILA80 IUW80 JES80 JOO80 JYK80 KIG80 KSC80 LBY80 LLU80 LVQ80 MFM80 MPI80 MZE80 NJA80 NSW80 OCS80 OMO80 OWK80 PGG80 PQC80 PZY80 QJU80 QTQ80 RDM80 RNI80 RXE80 SHA80 SQW80 TAS80 TKO80 TUK80 UEG80 UOC80 UXY80 VHU80 VRQ80 WBM80 WLI80 WVE80 F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F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F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F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F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F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F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F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F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F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F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F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F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F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F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xr:uid="{E194D5B4-D0DD-46FB-B02E-DB6779BB0EDE}">
      <formula1>"Singola,Associata"</formula1>
    </dataValidation>
    <dataValidation type="custom" operator="lessThan" allowBlank="1" showInputMessage="1" showErrorMessage="1" errorTitle="Errore di digitazione" error="Inserire solo valori percentuali con al massimo due cifre decimali e chiudere con il simbolo %." sqref="WVE98310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F65" xr:uid="{3DC7C326-C5C4-41E4-9452-4960074AFB57}">
      <formula1>OR(F65=0,F65-INT(F65*10000)/10000=0)</formula1>
    </dataValidation>
    <dataValidation type="date" allowBlank="1" showInputMessage="1" showErrorMessage="1" errorTitle="Errore di digitazione" error="Digitare una data non anteriore al 1 Gennaio dell'anno precedente quello di rilevazione (gg/mm/aaaa)" sqref="F15 F13 F17" xr:uid="{C5236B63-2007-4D33-A18E-F54E92DA8353}">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30" max="5" man="1"/>
  </row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07145B30-F59D-4ADA-90D2-F15275A54A2F}">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F39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 WLI41 WVE41 F65577 IS65577 SO65577 ACK65577 AMG65577 AWC65577 BFY65577 BPU65577 BZQ65577 CJM65577 CTI65577 DDE65577 DNA65577 DWW65577 EGS65577 EQO65577 FAK65577 FKG65577 FUC65577 GDY65577 GNU65577 GXQ65577 HHM65577 HRI65577 IBE65577 ILA65577 IUW65577 JES65577 JOO65577 JYK65577 KIG65577 KSC65577 LBY65577 LLU65577 LVQ65577 MFM65577 MPI65577 MZE65577 NJA65577 NSW65577 OCS65577 OMO65577 OWK65577 PGG65577 PQC65577 PZY65577 QJU65577 QTQ65577 RDM65577 RNI65577 RXE65577 SHA65577 SQW65577 TAS65577 TKO65577 TUK65577 UEG65577 UOC65577 UXY65577 VHU65577 VRQ65577 WBM65577 WLI65577 WVE65577 F131113 IS131113 SO131113 ACK131113 AMG131113 AWC131113 BFY131113 BPU131113 BZQ131113 CJM131113 CTI131113 DDE131113 DNA131113 DWW131113 EGS131113 EQO131113 FAK131113 FKG131113 FUC131113 GDY131113 GNU131113 GXQ131113 HHM131113 HRI131113 IBE131113 ILA131113 IUW131113 JES131113 JOO131113 JYK131113 KIG131113 KSC131113 LBY131113 LLU131113 LVQ131113 MFM131113 MPI131113 MZE131113 NJA131113 NSW131113 OCS131113 OMO131113 OWK131113 PGG131113 PQC131113 PZY131113 QJU131113 QTQ131113 RDM131113 RNI131113 RXE131113 SHA131113 SQW131113 TAS131113 TKO131113 TUK131113 UEG131113 UOC131113 UXY131113 VHU131113 VRQ131113 WBM131113 WLI131113 WVE131113 F196649 IS196649 SO196649 ACK196649 AMG196649 AWC196649 BFY196649 BPU196649 BZQ196649 CJM196649 CTI196649 DDE196649 DNA196649 DWW196649 EGS196649 EQO196649 FAK196649 FKG196649 FUC196649 GDY196649 GNU196649 GXQ196649 HHM196649 HRI196649 IBE196649 ILA196649 IUW196649 JES196649 JOO196649 JYK196649 KIG196649 KSC196649 LBY196649 LLU196649 LVQ196649 MFM196649 MPI196649 MZE196649 NJA196649 NSW196649 OCS196649 OMO196649 OWK196649 PGG196649 PQC196649 PZY196649 QJU196649 QTQ196649 RDM196649 RNI196649 RXE196649 SHA196649 SQW196649 TAS196649 TKO196649 TUK196649 UEG196649 UOC196649 UXY196649 VHU196649 VRQ196649 WBM196649 WLI196649 WVE196649 F262185 IS262185 SO262185 ACK262185 AMG262185 AWC262185 BFY262185 BPU262185 BZQ262185 CJM262185 CTI262185 DDE262185 DNA262185 DWW262185 EGS262185 EQO262185 FAK262185 FKG262185 FUC262185 GDY262185 GNU262185 GXQ262185 HHM262185 HRI262185 IBE262185 ILA262185 IUW262185 JES262185 JOO262185 JYK262185 KIG262185 KSC262185 LBY262185 LLU262185 LVQ262185 MFM262185 MPI262185 MZE262185 NJA262185 NSW262185 OCS262185 OMO262185 OWK262185 PGG262185 PQC262185 PZY262185 QJU262185 QTQ262185 RDM262185 RNI262185 RXE262185 SHA262185 SQW262185 TAS262185 TKO262185 TUK262185 UEG262185 UOC262185 UXY262185 VHU262185 VRQ262185 WBM262185 WLI262185 WVE262185 F327721 IS327721 SO327721 ACK327721 AMG327721 AWC327721 BFY327721 BPU327721 BZQ327721 CJM327721 CTI327721 DDE327721 DNA327721 DWW327721 EGS327721 EQO327721 FAK327721 FKG327721 FUC327721 GDY327721 GNU327721 GXQ327721 HHM327721 HRI327721 IBE327721 ILA327721 IUW327721 JES327721 JOO327721 JYK327721 KIG327721 KSC327721 LBY327721 LLU327721 LVQ327721 MFM327721 MPI327721 MZE327721 NJA327721 NSW327721 OCS327721 OMO327721 OWK327721 PGG327721 PQC327721 PZY327721 QJU327721 QTQ327721 RDM327721 RNI327721 RXE327721 SHA327721 SQW327721 TAS327721 TKO327721 TUK327721 UEG327721 UOC327721 UXY327721 VHU327721 VRQ327721 WBM327721 WLI327721 WVE327721 F393257 IS393257 SO393257 ACK393257 AMG393257 AWC393257 BFY393257 BPU393257 BZQ393257 CJM393257 CTI393257 DDE393257 DNA393257 DWW393257 EGS393257 EQO393257 FAK393257 FKG393257 FUC393257 GDY393257 GNU393257 GXQ393257 HHM393257 HRI393257 IBE393257 ILA393257 IUW393257 JES393257 JOO393257 JYK393257 KIG393257 KSC393257 LBY393257 LLU393257 LVQ393257 MFM393257 MPI393257 MZE393257 NJA393257 NSW393257 OCS393257 OMO393257 OWK393257 PGG393257 PQC393257 PZY393257 QJU393257 QTQ393257 RDM393257 RNI393257 RXE393257 SHA393257 SQW393257 TAS393257 TKO393257 TUK393257 UEG393257 UOC393257 UXY393257 VHU393257 VRQ393257 WBM393257 WLI393257 WVE393257 F458793 IS458793 SO458793 ACK458793 AMG458793 AWC458793 BFY458793 BPU458793 BZQ458793 CJM458793 CTI458793 DDE458793 DNA458793 DWW458793 EGS458793 EQO458793 FAK458793 FKG458793 FUC458793 GDY458793 GNU458793 GXQ458793 HHM458793 HRI458793 IBE458793 ILA458793 IUW458793 JES458793 JOO458793 JYK458793 KIG458793 KSC458793 LBY458793 LLU458793 LVQ458793 MFM458793 MPI458793 MZE458793 NJA458793 NSW458793 OCS458793 OMO458793 OWK458793 PGG458793 PQC458793 PZY458793 QJU458793 QTQ458793 RDM458793 RNI458793 RXE458793 SHA458793 SQW458793 TAS458793 TKO458793 TUK458793 UEG458793 UOC458793 UXY458793 VHU458793 VRQ458793 WBM458793 WLI458793 WVE458793 F524329 IS524329 SO524329 ACK524329 AMG524329 AWC524329 BFY524329 BPU524329 BZQ524329 CJM524329 CTI524329 DDE524329 DNA524329 DWW524329 EGS524329 EQO524329 FAK524329 FKG524329 FUC524329 GDY524329 GNU524329 GXQ524329 HHM524329 HRI524329 IBE524329 ILA524329 IUW524329 JES524329 JOO524329 JYK524329 KIG524329 KSC524329 LBY524329 LLU524329 LVQ524329 MFM524329 MPI524329 MZE524329 NJA524329 NSW524329 OCS524329 OMO524329 OWK524329 PGG524329 PQC524329 PZY524329 QJU524329 QTQ524329 RDM524329 RNI524329 RXE524329 SHA524329 SQW524329 TAS524329 TKO524329 TUK524329 UEG524329 UOC524329 UXY524329 VHU524329 VRQ524329 WBM524329 WLI524329 WVE524329 F589865 IS589865 SO589865 ACK589865 AMG589865 AWC589865 BFY589865 BPU589865 BZQ589865 CJM589865 CTI589865 DDE589865 DNA589865 DWW589865 EGS589865 EQO589865 FAK589865 FKG589865 FUC589865 GDY589865 GNU589865 GXQ589865 HHM589865 HRI589865 IBE589865 ILA589865 IUW589865 JES589865 JOO589865 JYK589865 KIG589865 KSC589865 LBY589865 LLU589865 LVQ589865 MFM589865 MPI589865 MZE589865 NJA589865 NSW589865 OCS589865 OMO589865 OWK589865 PGG589865 PQC589865 PZY589865 QJU589865 QTQ589865 RDM589865 RNI589865 RXE589865 SHA589865 SQW589865 TAS589865 TKO589865 TUK589865 UEG589865 UOC589865 UXY589865 VHU589865 VRQ589865 WBM589865 WLI589865 WVE589865 F655401 IS655401 SO655401 ACK655401 AMG655401 AWC655401 BFY655401 BPU655401 BZQ655401 CJM655401 CTI655401 DDE655401 DNA655401 DWW655401 EGS655401 EQO655401 FAK655401 FKG655401 FUC655401 GDY655401 GNU655401 GXQ655401 HHM655401 HRI655401 IBE655401 ILA655401 IUW655401 JES655401 JOO655401 JYK655401 KIG655401 KSC655401 LBY655401 LLU655401 LVQ655401 MFM655401 MPI655401 MZE655401 NJA655401 NSW655401 OCS655401 OMO655401 OWK655401 PGG655401 PQC655401 PZY655401 QJU655401 QTQ655401 RDM655401 RNI655401 RXE655401 SHA655401 SQW655401 TAS655401 TKO655401 TUK655401 UEG655401 UOC655401 UXY655401 VHU655401 VRQ655401 WBM655401 WLI655401 WVE655401 F720937 IS720937 SO720937 ACK720937 AMG720937 AWC720937 BFY720937 BPU720937 BZQ720937 CJM720937 CTI720937 DDE720937 DNA720937 DWW720937 EGS720937 EQO720937 FAK720937 FKG720937 FUC720937 GDY720937 GNU720937 GXQ720937 HHM720937 HRI720937 IBE720937 ILA720937 IUW720937 JES720937 JOO720937 JYK720937 KIG720937 KSC720937 LBY720937 LLU720937 LVQ720937 MFM720937 MPI720937 MZE720937 NJA720937 NSW720937 OCS720937 OMO720937 OWK720937 PGG720937 PQC720937 PZY720937 QJU720937 QTQ720937 RDM720937 RNI720937 RXE720937 SHA720937 SQW720937 TAS720937 TKO720937 TUK720937 UEG720937 UOC720937 UXY720937 VHU720937 VRQ720937 WBM720937 WLI720937 WVE720937 F786473 IS786473 SO786473 ACK786473 AMG786473 AWC786473 BFY786473 BPU786473 BZQ786473 CJM786473 CTI786473 DDE786473 DNA786473 DWW786473 EGS786473 EQO786473 FAK786473 FKG786473 FUC786473 GDY786473 GNU786473 GXQ786473 HHM786473 HRI786473 IBE786473 ILA786473 IUW786473 JES786473 JOO786473 JYK786473 KIG786473 KSC786473 LBY786473 LLU786473 LVQ786473 MFM786473 MPI786473 MZE786473 NJA786473 NSW786473 OCS786473 OMO786473 OWK786473 PGG786473 PQC786473 PZY786473 QJU786473 QTQ786473 RDM786473 RNI786473 RXE786473 SHA786473 SQW786473 TAS786473 TKO786473 TUK786473 UEG786473 UOC786473 UXY786473 VHU786473 VRQ786473 WBM786473 WLI786473 WVE786473 F852009 IS852009 SO852009 ACK852009 AMG852009 AWC852009 BFY852009 BPU852009 BZQ852009 CJM852009 CTI852009 DDE852009 DNA852009 DWW852009 EGS852009 EQO852009 FAK852009 FKG852009 FUC852009 GDY852009 GNU852009 GXQ852009 HHM852009 HRI852009 IBE852009 ILA852009 IUW852009 JES852009 JOO852009 JYK852009 KIG852009 KSC852009 LBY852009 LLU852009 LVQ852009 MFM852009 MPI852009 MZE852009 NJA852009 NSW852009 OCS852009 OMO852009 OWK852009 PGG852009 PQC852009 PZY852009 QJU852009 QTQ852009 RDM852009 RNI852009 RXE852009 SHA852009 SQW852009 TAS852009 TKO852009 TUK852009 UEG852009 UOC852009 UXY852009 VHU852009 VRQ852009 WBM852009 WLI852009 WVE852009 F917545 IS917545 SO917545 ACK917545 AMG917545 AWC917545 BFY917545 BPU917545 BZQ917545 CJM917545 CTI917545 DDE917545 DNA917545 DWW917545 EGS917545 EQO917545 FAK917545 FKG917545 FUC917545 GDY917545 GNU917545 GXQ917545 HHM917545 HRI917545 IBE917545 ILA917545 IUW917545 JES917545 JOO917545 JYK917545 KIG917545 KSC917545 LBY917545 LLU917545 LVQ917545 MFM917545 MPI917545 MZE917545 NJA917545 NSW917545 OCS917545 OMO917545 OWK917545 PGG917545 PQC917545 PZY917545 QJU917545 QTQ917545 RDM917545 RNI917545 RXE917545 SHA917545 SQW917545 TAS917545 TKO917545 TUK917545 UEG917545 UOC917545 UXY917545 VHU917545 VRQ917545 WBM917545 WLI917545 WVE917545 F983081 IS983081 SO983081 ACK983081 AMG983081 AWC983081 BFY983081 BPU983081 BZQ983081 CJM983081 CTI983081 DDE983081 DNA983081 DWW983081 EGS983081 EQO983081 FAK983081 FKG983081 FUC983081 GDY983081 GNU983081 GXQ983081 HHM983081 HRI983081 IBE983081 ILA983081 IUW983081 JES983081 JOO983081 JYK983081 KIG983081 KSC983081 LBY983081 LLU983081 LVQ983081 MFM983081 MPI983081 MZE983081 NJA983081 NSW983081 OCS983081 OMO983081 OWK983081 PGG983081 PQC983081 PZY983081 QJU983081 QTQ983081 RDM983081 RNI983081 RXE983081 SHA983081 SQW983081 TAS983081 TKO983081 TUK983081 UEG983081 UOC983081 UXY983081 VHU983081 VRQ983081 WBM983081 WLI983081 WVE983081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F47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F131121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F196657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F262193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F327729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F393265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F458801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F524337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F589873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F655409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F720945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F786481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F852017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F917553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F983089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F31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F131097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F196633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F262169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F327705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F393241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F458777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F524313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F589849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F655385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F720921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F786457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F851993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F917529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F983065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F65571 IS65571 SO65571 ACK65571 AMG65571 AWC65571 BFY65571 BPU65571 BZQ65571 CJM65571 CTI65571 DDE65571 DNA65571 DWW65571 EGS65571 EQO65571 FAK65571 FKG65571 FUC65571 GDY65571 GNU65571 GXQ65571 HHM65571 HRI65571 IBE65571 ILA65571 IUW65571 JES65571 JOO65571 JYK65571 KIG65571 KSC65571 LBY65571 LLU65571 LVQ65571 MFM65571 MPI65571 MZE65571 NJA65571 NSW65571 OCS65571 OMO65571 OWK65571 PGG65571 PQC65571 PZY65571 QJU65571 QTQ65571 RDM65571 RNI65571 RXE65571 SHA65571 SQW65571 TAS65571 TKO65571 TUK65571 UEG65571 UOC65571 UXY65571 VHU65571 VRQ65571 WBM65571 WLI65571 WVE65571 F131107 IS131107 SO131107 ACK131107 AMG131107 AWC131107 BFY131107 BPU131107 BZQ131107 CJM131107 CTI131107 DDE131107 DNA131107 DWW131107 EGS131107 EQO131107 FAK131107 FKG131107 FUC131107 GDY131107 GNU131107 GXQ131107 HHM131107 HRI131107 IBE131107 ILA131107 IUW131107 JES131107 JOO131107 JYK131107 KIG131107 KSC131107 LBY131107 LLU131107 LVQ131107 MFM131107 MPI131107 MZE131107 NJA131107 NSW131107 OCS131107 OMO131107 OWK131107 PGG131107 PQC131107 PZY131107 QJU131107 QTQ131107 RDM131107 RNI131107 RXE131107 SHA131107 SQW131107 TAS131107 TKO131107 TUK131107 UEG131107 UOC131107 UXY131107 VHU131107 VRQ131107 WBM131107 WLI131107 WVE131107 F196643 IS196643 SO196643 ACK196643 AMG196643 AWC196643 BFY196643 BPU196643 BZQ196643 CJM196643 CTI196643 DDE196643 DNA196643 DWW196643 EGS196643 EQO196643 FAK196643 FKG196643 FUC196643 GDY196643 GNU196643 GXQ196643 HHM196643 HRI196643 IBE196643 ILA196643 IUW196643 JES196643 JOO196643 JYK196643 KIG196643 KSC196643 LBY196643 LLU196643 LVQ196643 MFM196643 MPI196643 MZE196643 NJA196643 NSW196643 OCS196643 OMO196643 OWK196643 PGG196643 PQC196643 PZY196643 QJU196643 QTQ196643 RDM196643 RNI196643 RXE196643 SHA196643 SQW196643 TAS196643 TKO196643 TUK196643 UEG196643 UOC196643 UXY196643 VHU196643 VRQ196643 WBM196643 WLI196643 WVE196643 F262179 IS262179 SO262179 ACK262179 AMG262179 AWC262179 BFY262179 BPU262179 BZQ262179 CJM262179 CTI262179 DDE262179 DNA262179 DWW262179 EGS262179 EQO262179 FAK262179 FKG262179 FUC262179 GDY262179 GNU262179 GXQ262179 HHM262179 HRI262179 IBE262179 ILA262179 IUW262179 JES262179 JOO262179 JYK262179 KIG262179 KSC262179 LBY262179 LLU262179 LVQ262179 MFM262179 MPI262179 MZE262179 NJA262179 NSW262179 OCS262179 OMO262179 OWK262179 PGG262179 PQC262179 PZY262179 QJU262179 QTQ262179 RDM262179 RNI262179 RXE262179 SHA262179 SQW262179 TAS262179 TKO262179 TUK262179 UEG262179 UOC262179 UXY262179 VHU262179 VRQ262179 WBM262179 WLI262179 WVE262179 F327715 IS327715 SO327715 ACK327715 AMG327715 AWC327715 BFY327715 BPU327715 BZQ327715 CJM327715 CTI327715 DDE327715 DNA327715 DWW327715 EGS327715 EQO327715 FAK327715 FKG327715 FUC327715 GDY327715 GNU327715 GXQ327715 HHM327715 HRI327715 IBE327715 ILA327715 IUW327715 JES327715 JOO327715 JYK327715 KIG327715 KSC327715 LBY327715 LLU327715 LVQ327715 MFM327715 MPI327715 MZE327715 NJA327715 NSW327715 OCS327715 OMO327715 OWK327715 PGG327715 PQC327715 PZY327715 QJU327715 QTQ327715 RDM327715 RNI327715 RXE327715 SHA327715 SQW327715 TAS327715 TKO327715 TUK327715 UEG327715 UOC327715 UXY327715 VHU327715 VRQ327715 WBM327715 WLI327715 WVE327715 F393251 IS393251 SO393251 ACK393251 AMG393251 AWC393251 BFY393251 BPU393251 BZQ393251 CJM393251 CTI393251 DDE393251 DNA393251 DWW393251 EGS393251 EQO393251 FAK393251 FKG393251 FUC393251 GDY393251 GNU393251 GXQ393251 HHM393251 HRI393251 IBE393251 ILA393251 IUW393251 JES393251 JOO393251 JYK393251 KIG393251 KSC393251 LBY393251 LLU393251 LVQ393251 MFM393251 MPI393251 MZE393251 NJA393251 NSW393251 OCS393251 OMO393251 OWK393251 PGG393251 PQC393251 PZY393251 QJU393251 QTQ393251 RDM393251 RNI393251 RXE393251 SHA393251 SQW393251 TAS393251 TKO393251 TUK393251 UEG393251 UOC393251 UXY393251 VHU393251 VRQ393251 WBM393251 WLI393251 WVE393251 F458787 IS458787 SO458787 ACK458787 AMG458787 AWC458787 BFY458787 BPU458787 BZQ458787 CJM458787 CTI458787 DDE458787 DNA458787 DWW458787 EGS458787 EQO458787 FAK458787 FKG458787 FUC458787 GDY458787 GNU458787 GXQ458787 HHM458787 HRI458787 IBE458787 ILA458787 IUW458787 JES458787 JOO458787 JYK458787 KIG458787 KSC458787 LBY458787 LLU458787 LVQ458787 MFM458787 MPI458787 MZE458787 NJA458787 NSW458787 OCS458787 OMO458787 OWK458787 PGG458787 PQC458787 PZY458787 QJU458787 QTQ458787 RDM458787 RNI458787 RXE458787 SHA458787 SQW458787 TAS458787 TKO458787 TUK458787 UEG458787 UOC458787 UXY458787 VHU458787 VRQ458787 WBM458787 WLI458787 WVE458787 F524323 IS524323 SO524323 ACK524323 AMG524323 AWC524323 BFY524323 BPU524323 BZQ524323 CJM524323 CTI524323 DDE524323 DNA524323 DWW524323 EGS524323 EQO524323 FAK524323 FKG524323 FUC524323 GDY524323 GNU524323 GXQ524323 HHM524323 HRI524323 IBE524323 ILA524323 IUW524323 JES524323 JOO524323 JYK524323 KIG524323 KSC524323 LBY524323 LLU524323 LVQ524323 MFM524323 MPI524323 MZE524323 NJA524323 NSW524323 OCS524323 OMO524323 OWK524323 PGG524323 PQC524323 PZY524323 QJU524323 QTQ524323 RDM524323 RNI524323 RXE524323 SHA524323 SQW524323 TAS524323 TKO524323 TUK524323 UEG524323 UOC524323 UXY524323 VHU524323 VRQ524323 WBM524323 WLI524323 WVE524323 F589859 IS589859 SO589859 ACK589859 AMG589859 AWC589859 BFY589859 BPU589859 BZQ589859 CJM589859 CTI589859 DDE589859 DNA589859 DWW589859 EGS589859 EQO589859 FAK589859 FKG589859 FUC589859 GDY589859 GNU589859 GXQ589859 HHM589859 HRI589859 IBE589859 ILA589859 IUW589859 JES589859 JOO589859 JYK589859 KIG589859 KSC589859 LBY589859 LLU589859 LVQ589859 MFM589859 MPI589859 MZE589859 NJA589859 NSW589859 OCS589859 OMO589859 OWK589859 PGG589859 PQC589859 PZY589859 QJU589859 QTQ589859 RDM589859 RNI589859 RXE589859 SHA589859 SQW589859 TAS589859 TKO589859 TUK589859 UEG589859 UOC589859 UXY589859 VHU589859 VRQ589859 WBM589859 WLI589859 WVE589859 F655395 IS655395 SO655395 ACK655395 AMG655395 AWC655395 BFY655395 BPU655395 BZQ655395 CJM655395 CTI655395 DDE655395 DNA655395 DWW655395 EGS655395 EQO655395 FAK655395 FKG655395 FUC655395 GDY655395 GNU655395 GXQ655395 HHM655395 HRI655395 IBE655395 ILA655395 IUW655395 JES655395 JOO655395 JYK655395 KIG655395 KSC655395 LBY655395 LLU655395 LVQ655395 MFM655395 MPI655395 MZE655395 NJA655395 NSW655395 OCS655395 OMO655395 OWK655395 PGG655395 PQC655395 PZY655395 QJU655395 QTQ655395 RDM655395 RNI655395 RXE655395 SHA655395 SQW655395 TAS655395 TKO655395 TUK655395 UEG655395 UOC655395 UXY655395 VHU655395 VRQ655395 WBM655395 WLI655395 WVE655395 F720931 IS720931 SO720931 ACK720931 AMG720931 AWC720931 BFY720931 BPU720931 BZQ720931 CJM720931 CTI720931 DDE720931 DNA720931 DWW720931 EGS720931 EQO720931 FAK720931 FKG720931 FUC720931 GDY720931 GNU720931 GXQ720931 HHM720931 HRI720931 IBE720931 ILA720931 IUW720931 JES720931 JOO720931 JYK720931 KIG720931 KSC720931 LBY720931 LLU720931 LVQ720931 MFM720931 MPI720931 MZE720931 NJA720931 NSW720931 OCS720931 OMO720931 OWK720931 PGG720931 PQC720931 PZY720931 QJU720931 QTQ720931 RDM720931 RNI720931 RXE720931 SHA720931 SQW720931 TAS720931 TKO720931 TUK720931 UEG720931 UOC720931 UXY720931 VHU720931 VRQ720931 WBM720931 WLI720931 WVE720931 F786467 IS786467 SO786467 ACK786467 AMG786467 AWC786467 BFY786467 BPU786467 BZQ786467 CJM786467 CTI786467 DDE786467 DNA786467 DWW786467 EGS786467 EQO786467 FAK786467 FKG786467 FUC786467 GDY786467 GNU786467 GXQ786467 HHM786467 HRI786467 IBE786467 ILA786467 IUW786467 JES786467 JOO786467 JYK786467 KIG786467 KSC786467 LBY786467 LLU786467 LVQ786467 MFM786467 MPI786467 MZE786467 NJA786467 NSW786467 OCS786467 OMO786467 OWK786467 PGG786467 PQC786467 PZY786467 QJU786467 QTQ786467 RDM786467 RNI786467 RXE786467 SHA786467 SQW786467 TAS786467 TKO786467 TUK786467 UEG786467 UOC786467 UXY786467 VHU786467 VRQ786467 WBM786467 WLI786467 WVE786467 F852003 IS852003 SO852003 ACK852003 AMG852003 AWC852003 BFY852003 BPU852003 BZQ852003 CJM852003 CTI852003 DDE852003 DNA852003 DWW852003 EGS852003 EQO852003 FAK852003 FKG852003 FUC852003 GDY852003 GNU852003 GXQ852003 HHM852003 HRI852003 IBE852003 ILA852003 IUW852003 JES852003 JOO852003 JYK852003 KIG852003 KSC852003 LBY852003 LLU852003 LVQ852003 MFM852003 MPI852003 MZE852003 NJA852003 NSW852003 OCS852003 OMO852003 OWK852003 PGG852003 PQC852003 PZY852003 QJU852003 QTQ852003 RDM852003 RNI852003 RXE852003 SHA852003 SQW852003 TAS852003 TKO852003 TUK852003 UEG852003 UOC852003 UXY852003 VHU852003 VRQ852003 WBM852003 WLI852003 WVE852003 F917539 IS917539 SO917539 ACK917539 AMG917539 AWC917539 BFY917539 BPU917539 BZQ917539 CJM917539 CTI917539 DDE917539 DNA917539 DWW917539 EGS917539 EQO917539 FAK917539 FKG917539 FUC917539 GDY917539 GNU917539 GXQ917539 HHM917539 HRI917539 IBE917539 ILA917539 IUW917539 JES917539 JOO917539 JYK917539 KIG917539 KSC917539 LBY917539 LLU917539 LVQ917539 MFM917539 MPI917539 MZE917539 NJA917539 NSW917539 OCS917539 OMO917539 OWK917539 PGG917539 PQC917539 PZY917539 QJU917539 QTQ917539 RDM917539 RNI917539 RXE917539 SHA917539 SQW917539 TAS917539 TKO917539 TUK917539 UEG917539 UOC917539 UXY917539 VHU917539 VRQ917539 WBM917539 WLI917539 WVE917539 F983075 IS983075 SO983075 ACK983075 AMG983075 AWC983075 BFY983075 BPU983075 BZQ983075 CJM983075 CTI983075 DDE983075 DNA983075 DWW983075 EGS983075 EQO983075 FAK983075 FKG983075 FUC983075 GDY983075 GNU983075 GXQ983075 HHM983075 HRI983075 IBE983075 ILA983075 IUW983075 JES983075 JOO983075 JYK983075 KIG983075 KSC983075 LBY983075 LLU983075 LVQ983075 MFM983075 MPI983075 MZE983075 NJA983075 NSW983075 OCS983075 OMO983075 OWK983075 PGG983075 PQC983075 PZY983075 QJU983075 QTQ983075 RDM983075 RNI983075 RXE983075 SHA983075 SQW983075 TAS983075 TKO983075 TUK983075 UEG983075 UOC983075 UXY983075 VHU983075 VRQ983075 WBM983075 WLI983075 WVE983075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39"/>
  <sheetViews>
    <sheetView showGridLines="0" zoomScale="80" zoomScaleNormal="80" workbookViewId="0">
      <selection activeCell="F13" sqref="F13"/>
    </sheetView>
  </sheetViews>
  <sheetFormatPr defaultColWidth="9.28515625" defaultRowHeight="15" x14ac:dyDescent="0.25"/>
  <cols>
    <col min="1" max="1" width="10.7109375" style="864" customWidth="1"/>
    <col min="2" max="2" width="8.7109375" style="864" customWidth="1"/>
    <col min="3" max="3" width="2.7109375" style="837" customWidth="1"/>
    <col min="4" max="4" width="180.7109375" style="837" customWidth="1"/>
    <col min="5" max="5" width="2.7109375" style="837" customWidth="1"/>
    <col min="6" max="6" width="20.7109375" style="866" customWidth="1"/>
    <col min="7" max="7" width="50.7109375" style="834" customWidth="1"/>
    <col min="8" max="10" width="12" style="837" customWidth="1"/>
    <col min="11" max="13" width="12" style="837" hidden="1" customWidth="1"/>
    <col min="14" max="14" width="14.7109375" style="837" hidden="1" customWidth="1"/>
    <col min="15" max="247" width="9.28515625" style="837"/>
    <col min="248" max="248" width="10.7109375" style="837" customWidth="1"/>
    <col min="249" max="249" width="8.7109375" style="837" customWidth="1"/>
    <col min="250" max="250" width="2.7109375" style="837" customWidth="1"/>
    <col min="251" max="251" width="180.7109375" style="837" customWidth="1"/>
    <col min="252" max="252" width="2.7109375" style="837" customWidth="1"/>
    <col min="253" max="253" width="20.7109375" style="837" customWidth="1"/>
    <col min="254" max="254" width="50.7109375" style="837" customWidth="1"/>
    <col min="255" max="260" width="12" style="837" customWidth="1"/>
    <col min="261" max="261" width="14.7109375" style="837" customWidth="1"/>
    <col min="262" max="263" width="12" style="837" customWidth="1"/>
    <col min="264" max="503" width="9.28515625" style="837"/>
    <col min="504" max="504" width="10.7109375" style="837" customWidth="1"/>
    <col min="505" max="505" width="8.7109375" style="837" customWidth="1"/>
    <col min="506" max="506" width="2.7109375" style="837" customWidth="1"/>
    <col min="507" max="507" width="180.7109375" style="837" customWidth="1"/>
    <col min="508" max="508" width="2.7109375" style="837" customWidth="1"/>
    <col min="509" max="509" width="20.7109375" style="837" customWidth="1"/>
    <col min="510" max="510" width="50.7109375" style="837" customWidth="1"/>
    <col min="511" max="516" width="12" style="837" customWidth="1"/>
    <col min="517" max="517" width="14.7109375" style="837" customWidth="1"/>
    <col min="518" max="519" width="12" style="837" customWidth="1"/>
    <col min="520" max="759" width="9.28515625" style="837"/>
    <col min="760" max="760" width="10.7109375" style="837" customWidth="1"/>
    <col min="761" max="761" width="8.7109375" style="837" customWidth="1"/>
    <col min="762" max="762" width="2.7109375" style="837" customWidth="1"/>
    <col min="763" max="763" width="180.7109375" style="837" customWidth="1"/>
    <col min="764" max="764" width="2.7109375" style="837" customWidth="1"/>
    <col min="765" max="765" width="20.7109375" style="837" customWidth="1"/>
    <col min="766" max="766" width="50.7109375" style="837" customWidth="1"/>
    <col min="767" max="772" width="12" style="837" customWidth="1"/>
    <col min="773" max="773" width="14.7109375" style="837" customWidth="1"/>
    <col min="774" max="775" width="12" style="837" customWidth="1"/>
    <col min="776" max="1015" width="9.28515625" style="837"/>
    <col min="1016" max="1016" width="10.7109375" style="837" customWidth="1"/>
    <col min="1017" max="1017" width="8.7109375" style="837" customWidth="1"/>
    <col min="1018" max="1018" width="2.7109375" style="837" customWidth="1"/>
    <col min="1019" max="1019" width="180.7109375" style="837" customWidth="1"/>
    <col min="1020" max="1020" width="2.7109375" style="837" customWidth="1"/>
    <col min="1021" max="1021" width="20.7109375" style="837" customWidth="1"/>
    <col min="1022" max="1022" width="50.7109375" style="837" customWidth="1"/>
    <col min="1023" max="1028" width="12" style="837" customWidth="1"/>
    <col min="1029" max="1029" width="14.7109375" style="837" customWidth="1"/>
    <col min="1030" max="1031" width="12" style="837" customWidth="1"/>
    <col min="1032" max="1271" width="9.28515625" style="837"/>
    <col min="1272" max="1272" width="10.7109375" style="837" customWidth="1"/>
    <col min="1273" max="1273" width="8.7109375" style="837" customWidth="1"/>
    <col min="1274" max="1274" width="2.7109375" style="837" customWidth="1"/>
    <col min="1275" max="1275" width="180.7109375" style="837" customWidth="1"/>
    <col min="1276" max="1276" width="2.7109375" style="837" customWidth="1"/>
    <col min="1277" max="1277" width="20.7109375" style="837" customWidth="1"/>
    <col min="1278" max="1278" width="50.7109375" style="837" customWidth="1"/>
    <col min="1279" max="1284" width="12" style="837" customWidth="1"/>
    <col min="1285" max="1285" width="14.7109375" style="837" customWidth="1"/>
    <col min="1286" max="1287" width="12" style="837" customWidth="1"/>
    <col min="1288" max="1527" width="9.28515625" style="837"/>
    <col min="1528" max="1528" width="10.7109375" style="837" customWidth="1"/>
    <col min="1529" max="1529" width="8.7109375" style="837" customWidth="1"/>
    <col min="1530" max="1530" width="2.7109375" style="837" customWidth="1"/>
    <col min="1531" max="1531" width="180.7109375" style="837" customWidth="1"/>
    <col min="1532" max="1532" width="2.7109375" style="837" customWidth="1"/>
    <col min="1533" max="1533" width="20.7109375" style="837" customWidth="1"/>
    <col min="1534" max="1534" width="50.7109375" style="837" customWidth="1"/>
    <col min="1535" max="1540" width="12" style="837" customWidth="1"/>
    <col min="1541" max="1541" width="14.7109375" style="837" customWidth="1"/>
    <col min="1542" max="1543" width="12" style="837" customWidth="1"/>
    <col min="1544" max="1783" width="9.28515625" style="837"/>
    <col min="1784" max="1784" width="10.7109375" style="837" customWidth="1"/>
    <col min="1785" max="1785" width="8.7109375" style="837" customWidth="1"/>
    <col min="1786" max="1786" width="2.7109375" style="837" customWidth="1"/>
    <col min="1787" max="1787" width="180.7109375" style="837" customWidth="1"/>
    <col min="1788" max="1788" width="2.7109375" style="837" customWidth="1"/>
    <col min="1789" max="1789" width="20.7109375" style="837" customWidth="1"/>
    <col min="1790" max="1790" width="50.7109375" style="837" customWidth="1"/>
    <col min="1791" max="1796" width="12" style="837" customWidth="1"/>
    <col min="1797" max="1797" width="14.7109375" style="837" customWidth="1"/>
    <col min="1798" max="1799" width="12" style="837" customWidth="1"/>
    <col min="1800" max="2039" width="9.28515625" style="837"/>
    <col min="2040" max="2040" width="10.7109375" style="837" customWidth="1"/>
    <col min="2041" max="2041" width="8.7109375" style="837" customWidth="1"/>
    <col min="2042" max="2042" width="2.7109375" style="837" customWidth="1"/>
    <col min="2043" max="2043" width="180.7109375" style="837" customWidth="1"/>
    <col min="2044" max="2044" width="2.7109375" style="837" customWidth="1"/>
    <col min="2045" max="2045" width="20.7109375" style="837" customWidth="1"/>
    <col min="2046" max="2046" width="50.7109375" style="837" customWidth="1"/>
    <col min="2047" max="2052" width="12" style="837" customWidth="1"/>
    <col min="2053" max="2053" width="14.7109375" style="837" customWidth="1"/>
    <col min="2054" max="2055" width="12" style="837" customWidth="1"/>
    <col min="2056" max="2295" width="9.28515625" style="837"/>
    <col min="2296" max="2296" width="10.7109375" style="837" customWidth="1"/>
    <col min="2297" max="2297" width="8.7109375" style="837" customWidth="1"/>
    <col min="2298" max="2298" width="2.7109375" style="837" customWidth="1"/>
    <col min="2299" max="2299" width="180.7109375" style="837" customWidth="1"/>
    <col min="2300" max="2300" width="2.7109375" style="837" customWidth="1"/>
    <col min="2301" max="2301" width="20.7109375" style="837" customWidth="1"/>
    <col min="2302" max="2302" width="50.7109375" style="837" customWidth="1"/>
    <col min="2303" max="2308" width="12" style="837" customWidth="1"/>
    <col min="2309" max="2309" width="14.7109375" style="837" customWidth="1"/>
    <col min="2310" max="2311" width="12" style="837" customWidth="1"/>
    <col min="2312" max="2551" width="9.28515625" style="837"/>
    <col min="2552" max="2552" width="10.7109375" style="837" customWidth="1"/>
    <col min="2553" max="2553" width="8.7109375" style="837" customWidth="1"/>
    <col min="2554" max="2554" width="2.7109375" style="837" customWidth="1"/>
    <col min="2555" max="2555" width="180.7109375" style="837" customWidth="1"/>
    <col min="2556" max="2556" width="2.7109375" style="837" customWidth="1"/>
    <col min="2557" max="2557" width="20.7109375" style="837" customWidth="1"/>
    <col min="2558" max="2558" width="50.7109375" style="837" customWidth="1"/>
    <col min="2559" max="2564" width="12" style="837" customWidth="1"/>
    <col min="2565" max="2565" width="14.7109375" style="837" customWidth="1"/>
    <col min="2566" max="2567" width="12" style="837" customWidth="1"/>
    <col min="2568" max="2807" width="9.28515625" style="837"/>
    <col min="2808" max="2808" width="10.7109375" style="837" customWidth="1"/>
    <col min="2809" max="2809" width="8.7109375" style="837" customWidth="1"/>
    <col min="2810" max="2810" width="2.7109375" style="837" customWidth="1"/>
    <col min="2811" max="2811" width="180.7109375" style="837" customWidth="1"/>
    <col min="2812" max="2812" width="2.7109375" style="837" customWidth="1"/>
    <col min="2813" max="2813" width="20.7109375" style="837" customWidth="1"/>
    <col min="2814" max="2814" width="50.7109375" style="837" customWidth="1"/>
    <col min="2815" max="2820" width="12" style="837" customWidth="1"/>
    <col min="2821" max="2821" width="14.7109375" style="837" customWidth="1"/>
    <col min="2822" max="2823" width="12" style="837" customWidth="1"/>
    <col min="2824" max="3063" width="9.28515625" style="837"/>
    <col min="3064" max="3064" width="10.7109375" style="837" customWidth="1"/>
    <col min="3065" max="3065" width="8.7109375" style="837" customWidth="1"/>
    <col min="3066" max="3066" width="2.7109375" style="837" customWidth="1"/>
    <col min="3067" max="3067" width="180.7109375" style="837" customWidth="1"/>
    <col min="3068" max="3068" width="2.7109375" style="837" customWidth="1"/>
    <col min="3069" max="3069" width="20.7109375" style="837" customWidth="1"/>
    <col min="3070" max="3070" width="50.7109375" style="837" customWidth="1"/>
    <col min="3071" max="3076" width="12" style="837" customWidth="1"/>
    <col min="3077" max="3077" width="14.7109375" style="837" customWidth="1"/>
    <col min="3078" max="3079" width="12" style="837" customWidth="1"/>
    <col min="3080" max="3319" width="9.28515625" style="837"/>
    <col min="3320" max="3320" width="10.7109375" style="837" customWidth="1"/>
    <col min="3321" max="3321" width="8.7109375" style="837" customWidth="1"/>
    <col min="3322" max="3322" width="2.7109375" style="837" customWidth="1"/>
    <col min="3323" max="3323" width="180.7109375" style="837" customWidth="1"/>
    <col min="3324" max="3324" width="2.7109375" style="837" customWidth="1"/>
    <col min="3325" max="3325" width="20.7109375" style="837" customWidth="1"/>
    <col min="3326" max="3326" width="50.7109375" style="837" customWidth="1"/>
    <col min="3327" max="3332" width="12" style="837" customWidth="1"/>
    <col min="3333" max="3333" width="14.7109375" style="837" customWidth="1"/>
    <col min="3334" max="3335" width="12" style="837" customWidth="1"/>
    <col min="3336" max="3575" width="9.28515625" style="837"/>
    <col min="3576" max="3576" width="10.7109375" style="837" customWidth="1"/>
    <col min="3577" max="3577" width="8.7109375" style="837" customWidth="1"/>
    <col min="3578" max="3578" width="2.7109375" style="837" customWidth="1"/>
    <col min="3579" max="3579" width="180.7109375" style="837" customWidth="1"/>
    <col min="3580" max="3580" width="2.7109375" style="837" customWidth="1"/>
    <col min="3581" max="3581" width="20.7109375" style="837" customWidth="1"/>
    <col min="3582" max="3582" width="50.7109375" style="837" customWidth="1"/>
    <col min="3583" max="3588" width="12" style="837" customWidth="1"/>
    <col min="3589" max="3589" width="14.7109375" style="837" customWidth="1"/>
    <col min="3590" max="3591" width="12" style="837" customWidth="1"/>
    <col min="3592" max="3831" width="9.28515625" style="837"/>
    <col min="3832" max="3832" width="10.7109375" style="837" customWidth="1"/>
    <col min="3833" max="3833" width="8.7109375" style="837" customWidth="1"/>
    <col min="3834" max="3834" width="2.7109375" style="837" customWidth="1"/>
    <col min="3835" max="3835" width="180.7109375" style="837" customWidth="1"/>
    <col min="3836" max="3836" width="2.7109375" style="837" customWidth="1"/>
    <col min="3837" max="3837" width="20.7109375" style="837" customWidth="1"/>
    <col min="3838" max="3838" width="50.7109375" style="837" customWidth="1"/>
    <col min="3839" max="3844" width="12" style="837" customWidth="1"/>
    <col min="3845" max="3845" width="14.7109375" style="837" customWidth="1"/>
    <col min="3846" max="3847" width="12" style="837" customWidth="1"/>
    <col min="3848" max="4087" width="9.28515625" style="837"/>
    <col min="4088" max="4088" width="10.7109375" style="837" customWidth="1"/>
    <col min="4089" max="4089" width="8.7109375" style="837" customWidth="1"/>
    <col min="4090" max="4090" width="2.7109375" style="837" customWidth="1"/>
    <col min="4091" max="4091" width="180.7109375" style="837" customWidth="1"/>
    <col min="4092" max="4092" width="2.7109375" style="837" customWidth="1"/>
    <col min="4093" max="4093" width="20.7109375" style="837" customWidth="1"/>
    <col min="4094" max="4094" width="50.7109375" style="837" customWidth="1"/>
    <col min="4095" max="4100" width="12" style="837" customWidth="1"/>
    <col min="4101" max="4101" width="14.7109375" style="837" customWidth="1"/>
    <col min="4102" max="4103" width="12" style="837" customWidth="1"/>
    <col min="4104" max="4343" width="9.28515625" style="837"/>
    <col min="4344" max="4344" width="10.7109375" style="837" customWidth="1"/>
    <col min="4345" max="4345" width="8.7109375" style="837" customWidth="1"/>
    <col min="4346" max="4346" width="2.7109375" style="837" customWidth="1"/>
    <col min="4347" max="4347" width="180.7109375" style="837" customWidth="1"/>
    <col min="4348" max="4348" width="2.7109375" style="837" customWidth="1"/>
    <col min="4349" max="4349" width="20.7109375" style="837" customWidth="1"/>
    <col min="4350" max="4350" width="50.7109375" style="837" customWidth="1"/>
    <col min="4351" max="4356" width="12" style="837" customWidth="1"/>
    <col min="4357" max="4357" width="14.7109375" style="837" customWidth="1"/>
    <col min="4358" max="4359" width="12" style="837" customWidth="1"/>
    <col min="4360" max="4599" width="9.28515625" style="837"/>
    <col min="4600" max="4600" width="10.7109375" style="837" customWidth="1"/>
    <col min="4601" max="4601" width="8.7109375" style="837" customWidth="1"/>
    <col min="4602" max="4602" width="2.7109375" style="837" customWidth="1"/>
    <col min="4603" max="4603" width="180.7109375" style="837" customWidth="1"/>
    <col min="4604" max="4604" width="2.7109375" style="837" customWidth="1"/>
    <col min="4605" max="4605" width="20.7109375" style="837" customWidth="1"/>
    <col min="4606" max="4606" width="50.7109375" style="837" customWidth="1"/>
    <col min="4607" max="4612" width="12" style="837" customWidth="1"/>
    <col min="4613" max="4613" width="14.7109375" style="837" customWidth="1"/>
    <col min="4614" max="4615" width="12" style="837" customWidth="1"/>
    <col min="4616" max="4855" width="9.28515625" style="837"/>
    <col min="4856" max="4856" width="10.7109375" style="837" customWidth="1"/>
    <col min="4857" max="4857" width="8.7109375" style="837" customWidth="1"/>
    <col min="4858" max="4858" width="2.7109375" style="837" customWidth="1"/>
    <col min="4859" max="4859" width="180.7109375" style="837" customWidth="1"/>
    <col min="4860" max="4860" width="2.7109375" style="837" customWidth="1"/>
    <col min="4861" max="4861" width="20.7109375" style="837" customWidth="1"/>
    <col min="4862" max="4862" width="50.7109375" style="837" customWidth="1"/>
    <col min="4863" max="4868" width="12" style="837" customWidth="1"/>
    <col min="4869" max="4869" width="14.7109375" style="837" customWidth="1"/>
    <col min="4870" max="4871" width="12" style="837" customWidth="1"/>
    <col min="4872" max="5111" width="9.28515625" style="837"/>
    <col min="5112" max="5112" width="10.7109375" style="837" customWidth="1"/>
    <col min="5113" max="5113" width="8.7109375" style="837" customWidth="1"/>
    <col min="5114" max="5114" width="2.7109375" style="837" customWidth="1"/>
    <col min="5115" max="5115" width="180.7109375" style="837" customWidth="1"/>
    <col min="5116" max="5116" width="2.7109375" style="837" customWidth="1"/>
    <col min="5117" max="5117" width="20.7109375" style="837" customWidth="1"/>
    <col min="5118" max="5118" width="50.7109375" style="837" customWidth="1"/>
    <col min="5119" max="5124" width="12" style="837" customWidth="1"/>
    <col min="5125" max="5125" width="14.7109375" style="837" customWidth="1"/>
    <col min="5126" max="5127" width="12" style="837" customWidth="1"/>
    <col min="5128" max="5367" width="9.28515625" style="837"/>
    <col min="5368" max="5368" width="10.7109375" style="837" customWidth="1"/>
    <col min="5369" max="5369" width="8.7109375" style="837" customWidth="1"/>
    <col min="5370" max="5370" width="2.7109375" style="837" customWidth="1"/>
    <col min="5371" max="5371" width="180.7109375" style="837" customWidth="1"/>
    <col min="5372" max="5372" width="2.7109375" style="837" customWidth="1"/>
    <col min="5373" max="5373" width="20.7109375" style="837" customWidth="1"/>
    <col min="5374" max="5374" width="50.7109375" style="837" customWidth="1"/>
    <col min="5375" max="5380" width="12" style="837" customWidth="1"/>
    <col min="5381" max="5381" width="14.7109375" style="837" customWidth="1"/>
    <col min="5382" max="5383" width="12" style="837" customWidth="1"/>
    <col min="5384" max="5623" width="9.28515625" style="837"/>
    <col min="5624" max="5624" width="10.7109375" style="837" customWidth="1"/>
    <col min="5625" max="5625" width="8.7109375" style="837" customWidth="1"/>
    <col min="5626" max="5626" width="2.7109375" style="837" customWidth="1"/>
    <col min="5627" max="5627" width="180.7109375" style="837" customWidth="1"/>
    <col min="5628" max="5628" width="2.7109375" style="837" customWidth="1"/>
    <col min="5629" max="5629" width="20.7109375" style="837" customWidth="1"/>
    <col min="5630" max="5630" width="50.7109375" style="837" customWidth="1"/>
    <col min="5631" max="5636" width="12" style="837" customWidth="1"/>
    <col min="5637" max="5637" width="14.7109375" style="837" customWidth="1"/>
    <col min="5638" max="5639" width="12" style="837" customWidth="1"/>
    <col min="5640" max="5879" width="9.28515625" style="837"/>
    <col min="5880" max="5880" width="10.7109375" style="837" customWidth="1"/>
    <col min="5881" max="5881" width="8.7109375" style="837" customWidth="1"/>
    <col min="5882" max="5882" width="2.7109375" style="837" customWidth="1"/>
    <col min="5883" max="5883" width="180.7109375" style="837" customWidth="1"/>
    <col min="5884" max="5884" width="2.7109375" style="837" customWidth="1"/>
    <col min="5885" max="5885" width="20.7109375" style="837" customWidth="1"/>
    <col min="5886" max="5886" width="50.7109375" style="837" customWidth="1"/>
    <col min="5887" max="5892" width="12" style="837" customWidth="1"/>
    <col min="5893" max="5893" width="14.7109375" style="837" customWidth="1"/>
    <col min="5894" max="5895" width="12" style="837" customWidth="1"/>
    <col min="5896" max="6135" width="9.28515625" style="837"/>
    <col min="6136" max="6136" width="10.7109375" style="837" customWidth="1"/>
    <col min="6137" max="6137" width="8.7109375" style="837" customWidth="1"/>
    <col min="6138" max="6138" width="2.7109375" style="837" customWidth="1"/>
    <col min="6139" max="6139" width="180.7109375" style="837" customWidth="1"/>
    <col min="6140" max="6140" width="2.7109375" style="837" customWidth="1"/>
    <col min="6141" max="6141" width="20.7109375" style="837" customWidth="1"/>
    <col min="6142" max="6142" width="50.7109375" style="837" customWidth="1"/>
    <col min="6143" max="6148" width="12" style="837" customWidth="1"/>
    <col min="6149" max="6149" width="14.7109375" style="837" customWidth="1"/>
    <col min="6150" max="6151" width="12" style="837" customWidth="1"/>
    <col min="6152" max="6391" width="9.28515625" style="837"/>
    <col min="6392" max="6392" width="10.7109375" style="837" customWidth="1"/>
    <col min="6393" max="6393" width="8.7109375" style="837" customWidth="1"/>
    <col min="6394" max="6394" width="2.7109375" style="837" customWidth="1"/>
    <col min="6395" max="6395" width="180.7109375" style="837" customWidth="1"/>
    <col min="6396" max="6396" width="2.7109375" style="837" customWidth="1"/>
    <col min="6397" max="6397" width="20.7109375" style="837" customWidth="1"/>
    <col min="6398" max="6398" width="50.7109375" style="837" customWidth="1"/>
    <col min="6399" max="6404" width="12" style="837" customWidth="1"/>
    <col min="6405" max="6405" width="14.7109375" style="837" customWidth="1"/>
    <col min="6406" max="6407" width="12" style="837" customWidth="1"/>
    <col min="6408" max="6647" width="9.28515625" style="837"/>
    <col min="6648" max="6648" width="10.7109375" style="837" customWidth="1"/>
    <col min="6649" max="6649" width="8.7109375" style="837" customWidth="1"/>
    <col min="6650" max="6650" width="2.7109375" style="837" customWidth="1"/>
    <col min="6651" max="6651" width="180.7109375" style="837" customWidth="1"/>
    <col min="6652" max="6652" width="2.7109375" style="837" customWidth="1"/>
    <col min="6653" max="6653" width="20.7109375" style="837" customWidth="1"/>
    <col min="6654" max="6654" width="50.7109375" style="837" customWidth="1"/>
    <col min="6655" max="6660" width="12" style="837" customWidth="1"/>
    <col min="6661" max="6661" width="14.7109375" style="837" customWidth="1"/>
    <col min="6662" max="6663" width="12" style="837" customWidth="1"/>
    <col min="6664" max="6903" width="9.28515625" style="837"/>
    <col min="6904" max="6904" width="10.7109375" style="837" customWidth="1"/>
    <col min="6905" max="6905" width="8.7109375" style="837" customWidth="1"/>
    <col min="6906" max="6906" width="2.7109375" style="837" customWidth="1"/>
    <col min="6907" max="6907" width="180.7109375" style="837" customWidth="1"/>
    <col min="6908" max="6908" width="2.7109375" style="837" customWidth="1"/>
    <col min="6909" max="6909" width="20.7109375" style="837" customWidth="1"/>
    <col min="6910" max="6910" width="50.7109375" style="837" customWidth="1"/>
    <col min="6911" max="6916" width="12" style="837" customWidth="1"/>
    <col min="6917" max="6917" width="14.7109375" style="837" customWidth="1"/>
    <col min="6918" max="6919" width="12" style="837" customWidth="1"/>
    <col min="6920" max="7159" width="9.28515625" style="837"/>
    <col min="7160" max="7160" width="10.7109375" style="837" customWidth="1"/>
    <col min="7161" max="7161" width="8.7109375" style="837" customWidth="1"/>
    <col min="7162" max="7162" width="2.7109375" style="837" customWidth="1"/>
    <col min="7163" max="7163" width="180.7109375" style="837" customWidth="1"/>
    <col min="7164" max="7164" width="2.7109375" style="837" customWidth="1"/>
    <col min="7165" max="7165" width="20.7109375" style="837" customWidth="1"/>
    <col min="7166" max="7166" width="50.7109375" style="837" customWidth="1"/>
    <col min="7167" max="7172" width="12" style="837" customWidth="1"/>
    <col min="7173" max="7173" width="14.7109375" style="837" customWidth="1"/>
    <col min="7174" max="7175" width="12" style="837" customWidth="1"/>
    <col min="7176" max="7415" width="9.28515625" style="837"/>
    <col min="7416" max="7416" width="10.7109375" style="837" customWidth="1"/>
    <col min="7417" max="7417" width="8.7109375" style="837" customWidth="1"/>
    <col min="7418" max="7418" width="2.7109375" style="837" customWidth="1"/>
    <col min="7419" max="7419" width="180.7109375" style="837" customWidth="1"/>
    <col min="7420" max="7420" width="2.7109375" style="837" customWidth="1"/>
    <col min="7421" max="7421" width="20.7109375" style="837" customWidth="1"/>
    <col min="7422" max="7422" width="50.7109375" style="837" customWidth="1"/>
    <col min="7423" max="7428" width="12" style="837" customWidth="1"/>
    <col min="7429" max="7429" width="14.7109375" style="837" customWidth="1"/>
    <col min="7430" max="7431" width="12" style="837" customWidth="1"/>
    <col min="7432" max="7671" width="9.28515625" style="837"/>
    <col min="7672" max="7672" width="10.7109375" style="837" customWidth="1"/>
    <col min="7673" max="7673" width="8.7109375" style="837" customWidth="1"/>
    <col min="7674" max="7674" width="2.7109375" style="837" customWidth="1"/>
    <col min="7675" max="7675" width="180.7109375" style="837" customWidth="1"/>
    <col min="7676" max="7676" width="2.7109375" style="837" customWidth="1"/>
    <col min="7677" max="7677" width="20.7109375" style="837" customWidth="1"/>
    <col min="7678" max="7678" width="50.7109375" style="837" customWidth="1"/>
    <col min="7679" max="7684" width="12" style="837" customWidth="1"/>
    <col min="7685" max="7685" width="14.7109375" style="837" customWidth="1"/>
    <col min="7686" max="7687" width="12" style="837" customWidth="1"/>
    <col min="7688" max="7927" width="9.28515625" style="837"/>
    <col min="7928" max="7928" width="10.7109375" style="837" customWidth="1"/>
    <col min="7929" max="7929" width="8.7109375" style="837" customWidth="1"/>
    <col min="7930" max="7930" width="2.7109375" style="837" customWidth="1"/>
    <col min="7931" max="7931" width="180.7109375" style="837" customWidth="1"/>
    <col min="7932" max="7932" width="2.7109375" style="837" customWidth="1"/>
    <col min="7933" max="7933" width="20.7109375" style="837" customWidth="1"/>
    <col min="7934" max="7934" width="50.7109375" style="837" customWidth="1"/>
    <col min="7935" max="7940" width="12" style="837" customWidth="1"/>
    <col min="7941" max="7941" width="14.7109375" style="837" customWidth="1"/>
    <col min="7942" max="7943" width="12" style="837" customWidth="1"/>
    <col min="7944" max="8183" width="9.28515625" style="837"/>
    <col min="8184" max="8184" width="10.7109375" style="837" customWidth="1"/>
    <col min="8185" max="8185" width="8.7109375" style="837" customWidth="1"/>
    <col min="8186" max="8186" width="2.7109375" style="837" customWidth="1"/>
    <col min="8187" max="8187" width="180.7109375" style="837" customWidth="1"/>
    <col min="8188" max="8188" width="2.7109375" style="837" customWidth="1"/>
    <col min="8189" max="8189" width="20.7109375" style="837" customWidth="1"/>
    <col min="8190" max="8190" width="50.7109375" style="837" customWidth="1"/>
    <col min="8191" max="8196" width="12" style="837" customWidth="1"/>
    <col min="8197" max="8197" width="14.7109375" style="837" customWidth="1"/>
    <col min="8198" max="8199" width="12" style="837" customWidth="1"/>
    <col min="8200" max="8439" width="9.28515625" style="837"/>
    <col min="8440" max="8440" width="10.7109375" style="837" customWidth="1"/>
    <col min="8441" max="8441" width="8.7109375" style="837" customWidth="1"/>
    <col min="8442" max="8442" width="2.7109375" style="837" customWidth="1"/>
    <col min="8443" max="8443" width="180.7109375" style="837" customWidth="1"/>
    <col min="8444" max="8444" width="2.7109375" style="837" customWidth="1"/>
    <col min="8445" max="8445" width="20.7109375" style="837" customWidth="1"/>
    <col min="8446" max="8446" width="50.7109375" style="837" customWidth="1"/>
    <col min="8447" max="8452" width="12" style="837" customWidth="1"/>
    <col min="8453" max="8453" width="14.7109375" style="837" customWidth="1"/>
    <col min="8454" max="8455" width="12" style="837" customWidth="1"/>
    <col min="8456" max="8695" width="9.28515625" style="837"/>
    <col min="8696" max="8696" width="10.7109375" style="837" customWidth="1"/>
    <col min="8697" max="8697" width="8.7109375" style="837" customWidth="1"/>
    <col min="8698" max="8698" width="2.7109375" style="837" customWidth="1"/>
    <col min="8699" max="8699" width="180.7109375" style="837" customWidth="1"/>
    <col min="8700" max="8700" width="2.7109375" style="837" customWidth="1"/>
    <col min="8701" max="8701" width="20.7109375" style="837" customWidth="1"/>
    <col min="8702" max="8702" width="50.7109375" style="837" customWidth="1"/>
    <col min="8703" max="8708" width="12" style="837" customWidth="1"/>
    <col min="8709" max="8709" width="14.7109375" style="837" customWidth="1"/>
    <col min="8710" max="8711" width="12" style="837" customWidth="1"/>
    <col min="8712" max="8951" width="9.28515625" style="837"/>
    <col min="8952" max="8952" width="10.7109375" style="837" customWidth="1"/>
    <col min="8953" max="8953" width="8.7109375" style="837" customWidth="1"/>
    <col min="8954" max="8954" width="2.7109375" style="837" customWidth="1"/>
    <col min="8955" max="8955" width="180.7109375" style="837" customWidth="1"/>
    <col min="8956" max="8956" width="2.7109375" style="837" customWidth="1"/>
    <col min="8957" max="8957" width="20.7109375" style="837" customWidth="1"/>
    <col min="8958" max="8958" width="50.7109375" style="837" customWidth="1"/>
    <col min="8959" max="8964" width="12" style="837" customWidth="1"/>
    <col min="8965" max="8965" width="14.7109375" style="837" customWidth="1"/>
    <col min="8966" max="8967" width="12" style="837" customWidth="1"/>
    <col min="8968" max="9207" width="9.28515625" style="837"/>
    <col min="9208" max="9208" width="10.7109375" style="837" customWidth="1"/>
    <col min="9209" max="9209" width="8.7109375" style="837" customWidth="1"/>
    <col min="9210" max="9210" width="2.7109375" style="837" customWidth="1"/>
    <col min="9211" max="9211" width="180.7109375" style="837" customWidth="1"/>
    <col min="9212" max="9212" width="2.7109375" style="837" customWidth="1"/>
    <col min="9213" max="9213" width="20.7109375" style="837" customWidth="1"/>
    <col min="9214" max="9214" width="50.7109375" style="837" customWidth="1"/>
    <col min="9215" max="9220" width="12" style="837" customWidth="1"/>
    <col min="9221" max="9221" width="14.7109375" style="837" customWidth="1"/>
    <col min="9222" max="9223" width="12" style="837" customWidth="1"/>
    <col min="9224" max="9463" width="9.28515625" style="837"/>
    <col min="9464" max="9464" width="10.7109375" style="837" customWidth="1"/>
    <col min="9465" max="9465" width="8.7109375" style="837" customWidth="1"/>
    <col min="9466" max="9466" width="2.7109375" style="837" customWidth="1"/>
    <col min="9467" max="9467" width="180.7109375" style="837" customWidth="1"/>
    <col min="9468" max="9468" width="2.7109375" style="837" customWidth="1"/>
    <col min="9469" max="9469" width="20.7109375" style="837" customWidth="1"/>
    <col min="9470" max="9470" width="50.7109375" style="837" customWidth="1"/>
    <col min="9471" max="9476" width="12" style="837" customWidth="1"/>
    <col min="9477" max="9477" width="14.7109375" style="837" customWidth="1"/>
    <col min="9478" max="9479" width="12" style="837" customWidth="1"/>
    <col min="9480" max="9719" width="9.28515625" style="837"/>
    <col min="9720" max="9720" width="10.7109375" style="837" customWidth="1"/>
    <col min="9721" max="9721" width="8.7109375" style="837" customWidth="1"/>
    <col min="9722" max="9722" width="2.7109375" style="837" customWidth="1"/>
    <col min="9723" max="9723" width="180.7109375" style="837" customWidth="1"/>
    <col min="9724" max="9724" width="2.7109375" style="837" customWidth="1"/>
    <col min="9725" max="9725" width="20.7109375" style="837" customWidth="1"/>
    <col min="9726" max="9726" width="50.7109375" style="837" customWidth="1"/>
    <col min="9727" max="9732" width="12" style="837" customWidth="1"/>
    <col min="9733" max="9733" width="14.7109375" style="837" customWidth="1"/>
    <col min="9734" max="9735" width="12" style="837" customWidth="1"/>
    <col min="9736" max="9975" width="9.28515625" style="837"/>
    <col min="9976" max="9976" width="10.7109375" style="837" customWidth="1"/>
    <col min="9977" max="9977" width="8.7109375" style="837" customWidth="1"/>
    <col min="9978" max="9978" width="2.7109375" style="837" customWidth="1"/>
    <col min="9979" max="9979" width="180.7109375" style="837" customWidth="1"/>
    <col min="9980" max="9980" width="2.7109375" style="837" customWidth="1"/>
    <col min="9981" max="9981" width="20.7109375" style="837" customWidth="1"/>
    <col min="9982" max="9982" width="50.7109375" style="837" customWidth="1"/>
    <col min="9983" max="9988" width="12" style="837" customWidth="1"/>
    <col min="9989" max="9989" width="14.7109375" style="837" customWidth="1"/>
    <col min="9990" max="9991" width="12" style="837" customWidth="1"/>
    <col min="9992" max="10231" width="9.28515625" style="837"/>
    <col min="10232" max="10232" width="10.7109375" style="837" customWidth="1"/>
    <col min="10233" max="10233" width="8.7109375" style="837" customWidth="1"/>
    <col min="10234" max="10234" width="2.7109375" style="837" customWidth="1"/>
    <col min="10235" max="10235" width="180.7109375" style="837" customWidth="1"/>
    <col min="10236" max="10236" width="2.7109375" style="837" customWidth="1"/>
    <col min="10237" max="10237" width="20.7109375" style="837" customWidth="1"/>
    <col min="10238" max="10238" width="50.7109375" style="837" customWidth="1"/>
    <col min="10239" max="10244" width="12" style="837" customWidth="1"/>
    <col min="10245" max="10245" width="14.7109375" style="837" customWidth="1"/>
    <col min="10246" max="10247" width="12" style="837" customWidth="1"/>
    <col min="10248" max="10487" width="9.28515625" style="837"/>
    <col min="10488" max="10488" width="10.7109375" style="837" customWidth="1"/>
    <col min="10489" max="10489" width="8.7109375" style="837" customWidth="1"/>
    <col min="10490" max="10490" width="2.7109375" style="837" customWidth="1"/>
    <col min="10491" max="10491" width="180.7109375" style="837" customWidth="1"/>
    <col min="10492" max="10492" width="2.7109375" style="837" customWidth="1"/>
    <col min="10493" max="10493" width="20.7109375" style="837" customWidth="1"/>
    <col min="10494" max="10494" width="50.7109375" style="837" customWidth="1"/>
    <col min="10495" max="10500" width="12" style="837" customWidth="1"/>
    <col min="10501" max="10501" width="14.7109375" style="837" customWidth="1"/>
    <col min="10502" max="10503" width="12" style="837" customWidth="1"/>
    <col min="10504" max="10743" width="9.28515625" style="837"/>
    <col min="10744" max="10744" width="10.7109375" style="837" customWidth="1"/>
    <col min="10745" max="10745" width="8.7109375" style="837" customWidth="1"/>
    <col min="10746" max="10746" width="2.7109375" style="837" customWidth="1"/>
    <col min="10747" max="10747" width="180.7109375" style="837" customWidth="1"/>
    <col min="10748" max="10748" width="2.7109375" style="837" customWidth="1"/>
    <col min="10749" max="10749" width="20.7109375" style="837" customWidth="1"/>
    <col min="10750" max="10750" width="50.7109375" style="837" customWidth="1"/>
    <col min="10751" max="10756" width="12" style="837" customWidth="1"/>
    <col min="10757" max="10757" width="14.7109375" style="837" customWidth="1"/>
    <col min="10758" max="10759" width="12" style="837" customWidth="1"/>
    <col min="10760" max="10999" width="9.28515625" style="837"/>
    <col min="11000" max="11000" width="10.7109375" style="837" customWidth="1"/>
    <col min="11001" max="11001" width="8.7109375" style="837" customWidth="1"/>
    <col min="11002" max="11002" width="2.7109375" style="837" customWidth="1"/>
    <col min="11003" max="11003" width="180.7109375" style="837" customWidth="1"/>
    <col min="11004" max="11004" width="2.7109375" style="837" customWidth="1"/>
    <col min="11005" max="11005" width="20.7109375" style="837" customWidth="1"/>
    <col min="11006" max="11006" width="50.7109375" style="837" customWidth="1"/>
    <col min="11007" max="11012" width="12" style="837" customWidth="1"/>
    <col min="11013" max="11013" width="14.7109375" style="837" customWidth="1"/>
    <col min="11014" max="11015" width="12" style="837" customWidth="1"/>
    <col min="11016" max="11255" width="9.28515625" style="837"/>
    <col min="11256" max="11256" width="10.7109375" style="837" customWidth="1"/>
    <col min="11257" max="11257" width="8.7109375" style="837" customWidth="1"/>
    <col min="11258" max="11258" width="2.7109375" style="837" customWidth="1"/>
    <col min="11259" max="11259" width="180.7109375" style="837" customWidth="1"/>
    <col min="11260" max="11260" width="2.7109375" style="837" customWidth="1"/>
    <col min="11261" max="11261" width="20.7109375" style="837" customWidth="1"/>
    <col min="11262" max="11262" width="50.7109375" style="837" customWidth="1"/>
    <col min="11263" max="11268" width="12" style="837" customWidth="1"/>
    <col min="11269" max="11269" width="14.7109375" style="837" customWidth="1"/>
    <col min="11270" max="11271" width="12" style="837" customWidth="1"/>
    <col min="11272" max="11511" width="9.28515625" style="837"/>
    <col min="11512" max="11512" width="10.7109375" style="837" customWidth="1"/>
    <col min="11513" max="11513" width="8.7109375" style="837" customWidth="1"/>
    <col min="11514" max="11514" width="2.7109375" style="837" customWidth="1"/>
    <col min="11515" max="11515" width="180.7109375" style="837" customWidth="1"/>
    <col min="11516" max="11516" width="2.7109375" style="837" customWidth="1"/>
    <col min="11517" max="11517" width="20.7109375" style="837" customWidth="1"/>
    <col min="11518" max="11518" width="50.7109375" style="837" customWidth="1"/>
    <col min="11519" max="11524" width="12" style="837" customWidth="1"/>
    <col min="11525" max="11525" width="14.7109375" style="837" customWidth="1"/>
    <col min="11526" max="11527" width="12" style="837" customWidth="1"/>
    <col min="11528" max="11767" width="9.28515625" style="837"/>
    <col min="11768" max="11768" width="10.7109375" style="837" customWidth="1"/>
    <col min="11769" max="11769" width="8.7109375" style="837" customWidth="1"/>
    <col min="11770" max="11770" width="2.7109375" style="837" customWidth="1"/>
    <col min="11771" max="11771" width="180.7109375" style="837" customWidth="1"/>
    <col min="11772" max="11772" width="2.7109375" style="837" customWidth="1"/>
    <col min="11773" max="11773" width="20.7109375" style="837" customWidth="1"/>
    <col min="11774" max="11774" width="50.7109375" style="837" customWidth="1"/>
    <col min="11775" max="11780" width="12" style="837" customWidth="1"/>
    <col min="11781" max="11781" width="14.7109375" style="837" customWidth="1"/>
    <col min="11782" max="11783" width="12" style="837" customWidth="1"/>
    <col min="11784" max="12023" width="9.28515625" style="837"/>
    <col min="12024" max="12024" width="10.7109375" style="837" customWidth="1"/>
    <col min="12025" max="12025" width="8.7109375" style="837" customWidth="1"/>
    <col min="12026" max="12026" width="2.7109375" style="837" customWidth="1"/>
    <col min="12027" max="12027" width="180.7109375" style="837" customWidth="1"/>
    <col min="12028" max="12028" width="2.7109375" style="837" customWidth="1"/>
    <col min="12029" max="12029" width="20.7109375" style="837" customWidth="1"/>
    <col min="12030" max="12030" width="50.7109375" style="837" customWidth="1"/>
    <col min="12031" max="12036" width="12" style="837" customWidth="1"/>
    <col min="12037" max="12037" width="14.7109375" style="837" customWidth="1"/>
    <col min="12038" max="12039" width="12" style="837" customWidth="1"/>
    <col min="12040" max="12279" width="9.28515625" style="837"/>
    <col min="12280" max="12280" width="10.7109375" style="837" customWidth="1"/>
    <col min="12281" max="12281" width="8.7109375" style="837" customWidth="1"/>
    <col min="12282" max="12282" width="2.7109375" style="837" customWidth="1"/>
    <col min="12283" max="12283" width="180.7109375" style="837" customWidth="1"/>
    <col min="12284" max="12284" width="2.7109375" style="837" customWidth="1"/>
    <col min="12285" max="12285" width="20.7109375" style="837" customWidth="1"/>
    <col min="12286" max="12286" width="50.7109375" style="837" customWidth="1"/>
    <col min="12287" max="12292" width="12" style="837" customWidth="1"/>
    <col min="12293" max="12293" width="14.7109375" style="837" customWidth="1"/>
    <col min="12294" max="12295" width="12" style="837" customWidth="1"/>
    <col min="12296" max="12535" width="9.28515625" style="837"/>
    <col min="12536" max="12536" width="10.7109375" style="837" customWidth="1"/>
    <col min="12537" max="12537" width="8.7109375" style="837" customWidth="1"/>
    <col min="12538" max="12538" width="2.7109375" style="837" customWidth="1"/>
    <col min="12539" max="12539" width="180.7109375" style="837" customWidth="1"/>
    <col min="12540" max="12540" width="2.7109375" style="837" customWidth="1"/>
    <col min="12541" max="12541" width="20.7109375" style="837" customWidth="1"/>
    <col min="12542" max="12542" width="50.7109375" style="837" customWidth="1"/>
    <col min="12543" max="12548" width="12" style="837" customWidth="1"/>
    <col min="12549" max="12549" width="14.7109375" style="837" customWidth="1"/>
    <col min="12550" max="12551" width="12" style="837" customWidth="1"/>
    <col min="12552" max="12791" width="9.28515625" style="837"/>
    <col min="12792" max="12792" width="10.7109375" style="837" customWidth="1"/>
    <col min="12793" max="12793" width="8.7109375" style="837" customWidth="1"/>
    <col min="12794" max="12794" width="2.7109375" style="837" customWidth="1"/>
    <col min="12795" max="12795" width="180.7109375" style="837" customWidth="1"/>
    <col min="12796" max="12796" width="2.7109375" style="837" customWidth="1"/>
    <col min="12797" max="12797" width="20.7109375" style="837" customWidth="1"/>
    <col min="12798" max="12798" width="50.7109375" style="837" customWidth="1"/>
    <col min="12799" max="12804" width="12" style="837" customWidth="1"/>
    <col min="12805" max="12805" width="14.7109375" style="837" customWidth="1"/>
    <col min="12806" max="12807" width="12" style="837" customWidth="1"/>
    <col min="12808" max="13047" width="9.28515625" style="837"/>
    <col min="13048" max="13048" width="10.7109375" style="837" customWidth="1"/>
    <col min="13049" max="13049" width="8.7109375" style="837" customWidth="1"/>
    <col min="13050" max="13050" width="2.7109375" style="837" customWidth="1"/>
    <col min="13051" max="13051" width="180.7109375" style="837" customWidth="1"/>
    <col min="13052" max="13052" width="2.7109375" style="837" customWidth="1"/>
    <col min="13053" max="13053" width="20.7109375" style="837" customWidth="1"/>
    <col min="13054" max="13054" width="50.7109375" style="837" customWidth="1"/>
    <col min="13055" max="13060" width="12" style="837" customWidth="1"/>
    <col min="13061" max="13061" width="14.7109375" style="837" customWidth="1"/>
    <col min="13062" max="13063" width="12" style="837" customWidth="1"/>
    <col min="13064" max="13303" width="9.28515625" style="837"/>
    <col min="13304" max="13304" width="10.7109375" style="837" customWidth="1"/>
    <col min="13305" max="13305" width="8.7109375" style="837" customWidth="1"/>
    <col min="13306" max="13306" width="2.7109375" style="837" customWidth="1"/>
    <col min="13307" max="13307" width="180.7109375" style="837" customWidth="1"/>
    <col min="13308" max="13308" width="2.7109375" style="837" customWidth="1"/>
    <col min="13309" max="13309" width="20.7109375" style="837" customWidth="1"/>
    <col min="13310" max="13310" width="50.7109375" style="837" customWidth="1"/>
    <col min="13311" max="13316" width="12" style="837" customWidth="1"/>
    <col min="13317" max="13317" width="14.7109375" style="837" customWidth="1"/>
    <col min="13318" max="13319" width="12" style="837" customWidth="1"/>
    <col min="13320" max="13559" width="9.28515625" style="837"/>
    <col min="13560" max="13560" width="10.7109375" style="837" customWidth="1"/>
    <col min="13561" max="13561" width="8.7109375" style="837" customWidth="1"/>
    <col min="13562" max="13562" width="2.7109375" style="837" customWidth="1"/>
    <col min="13563" max="13563" width="180.7109375" style="837" customWidth="1"/>
    <col min="13564" max="13564" width="2.7109375" style="837" customWidth="1"/>
    <col min="13565" max="13565" width="20.7109375" style="837" customWidth="1"/>
    <col min="13566" max="13566" width="50.7109375" style="837" customWidth="1"/>
    <col min="13567" max="13572" width="12" style="837" customWidth="1"/>
    <col min="13573" max="13573" width="14.7109375" style="837" customWidth="1"/>
    <col min="13574" max="13575" width="12" style="837" customWidth="1"/>
    <col min="13576" max="13815" width="9.28515625" style="837"/>
    <col min="13816" max="13816" width="10.7109375" style="837" customWidth="1"/>
    <col min="13817" max="13817" width="8.7109375" style="837" customWidth="1"/>
    <col min="13818" max="13818" width="2.7109375" style="837" customWidth="1"/>
    <col min="13819" max="13819" width="180.7109375" style="837" customWidth="1"/>
    <col min="13820" max="13820" width="2.7109375" style="837" customWidth="1"/>
    <col min="13821" max="13821" width="20.7109375" style="837" customWidth="1"/>
    <col min="13822" max="13822" width="50.7109375" style="837" customWidth="1"/>
    <col min="13823" max="13828" width="12" style="837" customWidth="1"/>
    <col min="13829" max="13829" width="14.7109375" style="837" customWidth="1"/>
    <col min="13830" max="13831" width="12" style="837" customWidth="1"/>
    <col min="13832" max="14071" width="9.28515625" style="837"/>
    <col min="14072" max="14072" width="10.7109375" style="837" customWidth="1"/>
    <col min="14073" max="14073" width="8.7109375" style="837" customWidth="1"/>
    <col min="14074" max="14074" width="2.7109375" style="837" customWidth="1"/>
    <col min="14075" max="14075" width="180.7109375" style="837" customWidth="1"/>
    <col min="14076" max="14076" width="2.7109375" style="837" customWidth="1"/>
    <col min="14077" max="14077" width="20.7109375" style="837" customWidth="1"/>
    <col min="14078" max="14078" width="50.7109375" style="837" customWidth="1"/>
    <col min="14079" max="14084" width="12" style="837" customWidth="1"/>
    <col min="14085" max="14085" width="14.7109375" style="837" customWidth="1"/>
    <col min="14086" max="14087" width="12" style="837" customWidth="1"/>
    <col min="14088" max="14327" width="9.28515625" style="837"/>
    <col min="14328" max="14328" width="10.7109375" style="837" customWidth="1"/>
    <col min="14329" max="14329" width="8.7109375" style="837" customWidth="1"/>
    <col min="14330" max="14330" width="2.7109375" style="837" customWidth="1"/>
    <col min="14331" max="14331" width="180.7109375" style="837" customWidth="1"/>
    <col min="14332" max="14332" width="2.7109375" style="837" customWidth="1"/>
    <col min="14333" max="14333" width="20.7109375" style="837" customWidth="1"/>
    <col min="14334" max="14334" width="50.7109375" style="837" customWidth="1"/>
    <col min="14335" max="14340" width="12" style="837" customWidth="1"/>
    <col min="14341" max="14341" width="14.7109375" style="837" customWidth="1"/>
    <col min="14342" max="14343" width="12" style="837" customWidth="1"/>
    <col min="14344" max="14583" width="9.28515625" style="837"/>
    <col min="14584" max="14584" width="10.7109375" style="837" customWidth="1"/>
    <col min="14585" max="14585" width="8.7109375" style="837" customWidth="1"/>
    <col min="14586" max="14586" width="2.7109375" style="837" customWidth="1"/>
    <col min="14587" max="14587" width="180.7109375" style="837" customWidth="1"/>
    <col min="14588" max="14588" width="2.7109375" style="837" customWidth="1"/>
    <col min="14589" max="14589" width="20.7109375" style="837" customWidth="1"/>
    <col min="14590" max="14590" width="50.7109375" style="837" customWidth="1"/>
    <col min="14591" max="14596" width="12" style="837" customWidth="1"/>
    <col min="14597" max="14597" width="14.7109375" style="837" customWidth="1"/>
    <col min="14598" max="14599" width="12" style="837" customWidth="1"/>
    <col min="14600" max="14839" width="9.28515625" style="837"/>
    <col min="14840" max="14840" width="10.7109375" style="837" customWidth="1"/>
    <col min="14841" max="14841" width="8.7109375" style="837" customWidth="1"/>
    <col min="14842" max="14842" width="2.7109375" style="837" customWidth="1"/>
    <col min="14843" max="14843" width="180.7109375" style="837" customWidth="1"/>
    <col min="14844" max="14844" width="2.7109375" style="837" customWidth="1"/>
    <col min="14845" max="14845" width="20.7109375" style="837" customWidth="1"/>
    <col min="14846" max="14846" width="50.7109375" style="837" customWidth="1"/>
    <col min="14847" max="14852" width="12" style="837" customWidth="1"/>
    <col min="14853" max="14853" width="14.7109375" style="837" customWidth="1"/>
    <col min="14854" max="14855" width="12" style="837" customWidth="1"/>
    <col min="14856" max="15095" width="9.28515625" style="837"/>
    <col min="15096" max="15096" width="10.7109375" style="837" customWidth="1"/>
    <col min="15097" max="15097" width="8.7109375" style="837" customWidth="1"/>
    <col min="15098" max="15098" width="2.7109375" style="837" customWidth="1"/>
    <col min="15099" max="15099" width="180.7109375" style="837" customWidth="1"/>
    <col min="15100" max="15100" width="2.7109375" style="837" customWidth="1"/>
    <col min="15101" max="15101" width="20.7109375" style="837" customWidth="1"/>
    <col min="15102" max="15102" width="50.7109375" style="837" customWidth="1"/>
    <col min="15103" max="15108" width="12" style="837" customWidth="1"/>
    <col min="15109" max="15109" width="14.7109375" style="837" customWidth="1"/>
    <col min="15110" max="15111" width="12" style="837" customWidth="1"/>
    <col min="15112" max="15351" width="9.28515625" style="837"/>
    <col min="15352" max="15352" width="10.7109375" style="837" customWidth="1"/>
    <col min="15353" max="15353" width="8.7109375" style="837" customWidth="1"/>
    <col min="15354" max="15354" width="2.7109375" style="837" customWidth="1"/>
    <col min="15355" max="15355" width="180.7109375" style="837" customWidth="1"/>
    <col min="15356" max="15356" width="2.7109375" style="837" customWidth="1"/>
    <col min="15357" max="15357" width="20.7109375" style="837" customWidth="1"/>
    <col min="15358" max="15358" width="50.7109375" style="837" customWidth="1"/>
    <col min="15359" max="15364" width="12" style="837" customWidth="1"/>
    <col min="15365" max="15365" width="14.7109375" style="837" customWidth="1"/>
    <col min="15366" max="15367" width="12" style="837" customWidth="1"/>
    <col min="15368" max="15607" width="9.28515625" style="837"/>
    <col min="15608" max="15608" width="10.7109375" style="837" customWidth="1"/>
    <col min="15609" max="15609" width="8.7109375" style="837" customWidth="1"/>
    <col min="15610" max="15610" width="2.7109375" style="837" customWidth="1"/>
    <col min="15611" max="15611" width="180.7109375" style="837" customWidth="1"/>
    <col min="15612" max="15612" width="2.7109375" style="837" customWidth="1"/>
    <col min="15613" max="15613" width="20.7109375" style="837" customWidth="1"/>
    <col min="15614" max="15614" width="50.7109375" style="837" customWidth="1"/>
    <col min="15615" max="15620" width="12" style="837" customWidth="1"/>
    <col min="15621" max="15621" width="14.7109375" style="837" customWidth="1"/>
    <col min="15622" max="15623" width="12" style="837" customWidth="1"/>
    <col min="15624" max="15863" width="9.28515625" style="837"/>
    <col min="15864" max="15864" width="10.7109375" style="837" customWidth="1"/>
    <col min="15865" max="15865" width="8.7109375" style="837" customWidth="1"/>
    <col min="15866" max="15866" width="2.7109375" style="837" customWidth="1"/>
    <col min="15867" max="15867" width="180.7109375" style="837" customWidth="1"/>
    <col min="15868" max="15868" width="2.7109375" style="837" customWidth="1"/>
    <col min="15869" max="15869" width="20.7109375" style="837" customWidth="1"/>
    <col min="15870" max="15870" width="50.7109375" style="837" customWidth="1"/>
    <col min="15871" max="15876" width="12" style="837" customWidth="1"/>
    <col min="15877" max="15877" width="14.7109375" style="837" customWidth="1"/>
    <col min="15878" max="15879" width="12" style="837" customWidth="1"/>
    <col min="15880" max="16119" width="9.28515625" style="837"/>
    <col min="16120" max="16120" width="10.7109375" style="837" customWidth="1"/>
    <col min="16121" max="16121" width="8.7109375" style="837" customWidth="1"/>
    <col min="16122" max="16122" width="2.7109375" style="837" customWidth="1"/>
    <col min="16123" max="16123" width="180.7109375" style="837" customWidth="1"/>
    <col min="16124" max="16124" width="2.7109375" style="837" customWidth="1"/>
    <col min="16125" max="16125" width="20.7109375" style="837" customWidth="1"/>
    <col min="16126" max="16126" width="50.7109375" style="837" customWidth="1"/>
    <col min="16127" max="16132" width="12" style="837" customWidth="1"/>
    <col min="16133" max="16133" width="14.7109375" style="837" customWidth="1"/>
    <col min="16134" max="16135" width="12" style="837" customWidth="1"/>
    <col min="16136" max="16384" width="9.28515625" style="837"/>
  </cols>
  <sheetData>
    <row r="1" spans="1:14" s="1146" customFormat="1" ht="35.1" customHeight="1" thickBot="1" x14ac:dyDescent="0.25">
      <c r="A1" s="1140"/>
      <c r="B1" s="1140"/>
      <c r="C1" s="1140"/>
      <c r="D1" s="1142"/>
      <c r="E1" s="1143"/>
      <c r="F1" s="1143"/>
      <c r="G1" s="1144" t="s">
        <v>954</v>
      </c>
      <c r="H1" s="1201" t="s">
        <v>294</v>
      </c>
    </row>
    <row r="2" spans="1:14" s="1146" customFormat="1" ht="35.1" customHeight="1" x14ac:dyDescent="0.4">
      <c r="A2" s="1148" t="s">
        <v>658</v>
      </c>
      <c r="B2" s="1202"/>
      <c r="C2" s="1202"/>
      <c r="D2" s="1150"/>
      <c r="E2" s="1150"/>
      <c r="F2" s="1151"/>
      <c r="G2" s="1795" t="str">
        <f>IF(AND(ISBLANK($F$23),SUM('t15(3)'!$W$1:$W$65528)+SUM('t15(3)'!$R$1:$R$65529)&gt;0),"Attenzione: è necessario compilare la domanda LEG428 !!!","OK")</f>
        <v>OK</v>
      </c>
    </row>
    <row r="3" spans="1:14" s="1157" customFormat="1" ht="35.1" customHeight="1" thickBot="1" x14ac:dyDescent="0.45">
      <c r="A3" s="1148" t="s">
        <v>659</v>
      </c>
      <c r="B3" s="1202"/>
      <c r="C3" s="1202"/>
      <c r="D3" s="1154"/>
      <c r="E3" s="1155"/>
      <c r="F3" s="1156"/>
      <c r="G3" s="1799"/>
      <c r="K3" s="1203"/>
    </row>
    <row r="4" spans="1:14" s="1164" customFormat="1" ht="35.1" customHeight="1" thickBot="1" x14ac:dyDescent="0.25">
      <c r="A4" s="1158"/>
      <c r="B4" s="1204"/>
      <c r="C4" s="1204"/>
      <c r="D4" s="1160"/>
      <c r="E4" s="1161"/>
      <c r="F4" s="1162"/>
      <c r="G4" s="1163" t="s">
        <v>660</v>
      </c>
    </row>
    <row r="5" spans="1:14" s="1164" customFormat="1" ht="35.1" customHeight="1" x14ac:dyDescent="0.2">
      <c r="A5" s="1166"/>
      <c r="B5" s="1166"/>
      <c r="D5" s="1205"/>
      <c r="E5" s="1168"/>
      <c r="F5" s="1169"/>
      <c r="G5" s="1795" t="str">
        <f>IF(AND(ISBLANK(F13),ISBLANK(F17)),"OK",IF(AND(OR(ISBLANK(F13),YEAR(F13)&gt;'t1'!L1-1),OR(ISBLANK(F17),YEAR(F17)&gt;'t1'!L1-1)),"OK","Attenzione: almeno una data di certificazione è antececedente l'anno "&amp;'t1'!L1&amp;", è necessario giustificare"))</f>
        <v>OK</v>
      </c>
    </row>
    <row r="6" spans="1:14" s="1164" customFormat="1" ht="35.1" customHeight="1" thickBot="1" x14ac:dyDescent="0.25">
      <c r="A6" s="1170" t="str">
        <f>'t1'!$A$1</f>
        <v>REGIONI ED AUTONOMIE LOCALI - anno 2023</v>
      </c>
      <c r="B6" s="1170"/>
      <c r="C6" s="1172"/>
      <c r="D6" s="1173"/>
      <c r="E6" s="1172"/>
      <c r="F6" s="1172"/>
      <c r="G6" s="1799"/>
    </row>
    <row r="7" spans="1:14" s="1164" customFormat="1" ht="35.1" customHeight="1" x14ac:dyDescent="0.2">
      <c r="A7" s="1206"/>
      <c r="B7" s="1206"/>
      <c r="D7" s="1176" t="s">
        <v>711</v>
      </c>
      <c r="G7" s="1191"/>
      <c r="N7" s="833" t="s">
        <v>662</v>
      </c>
    </row>
    <row r="8" spans="1:14" s="1164" customFormat="1" ht="15" customHeight="1" x14ac:dyDescent="0.2">
      <c r="A8" s="1206"/>
      <c r="B8" s="1206"/>
      <c r="D8" s="1178"/>
      <c r="G8" s="1191"/>
      <c r="N8" s="1165">
        <f>(COUNTIF(F:F,"&lt;&gt;"&amp;"")+COUNTIF(D126,"&lt;&gt;"&amp;"")+COUNTIF(D129,"&lt;&gt;"&amp;""))</f>
        <v>0</v>
      </c>
    </row>
    <row r="9" spans="1:14" s="1164" customFormat="1" ht="10.35" customHeight="1" x14ac:dyDescent="0.2">
      <c r="A9" s="1206"/>
      <c r="B9" s="1206"/>
      <c r="D9" s="1178"/>
      <c r="G9" s="1191"/>
      <c r="N9" s="833"/>
    </row>
    <row r="10" spans="1:14" ht="10.35" customHeight="1" x14ac:dyDescent="0.25">
      <c r="A10" s="835"/>
      <c r="B10" s="835"/>
      <c r="D10" s="1179"/>
      <c r="E10" s="835"/>
      <c r="F10" s="849"/>
      <c r="G10" s="1191"/>
    </row>
    <row r="11" spans="1:14" s="839" customFormat="1" ht="35.1" customHeight="1" x14ac:dyDescent="0.2">
      <c r="A11" s="1180" t="s">
        <v>663</v>
      </c>
      <c r="B11" s="1180"/>
      <c r="C11" s="1180"/>
      <c r="D11" s="1181" t="s">
        <v>664</v>
      </c>
      <c r="E11" s="1180"/>
      <c r="F11" s="1182"/>
      <c r="G11" s="1191"/>
      <c r="K11" s="833" t="s">
        <v>665</v>
      </c>
      <c r="L11" s="833" t="s">
        <v>666</v>
      </c>
      <c r="M11" s="833" t="s">
        <v>667</v>
      </c>
      <c r="N11" s="833" t="s">
        <v>668</v>
      </c>
    </row>
    <row r="12" spans="1:14" s="839" customFormat="1" ht="4.3499999999999996" customHeight="1" x14ac:dyDescent="0.2">
      <c r="A12" s="841"/>
      <c r="B12" s="841"/>
      <c r="D12" s="841"/>
      <c r="E12" s="841"/>
      <c r="F12" s="843"/>
      <c r="G12" s="838"/>
      <c r="K12" s="867"/>
      <c r="L12" s="867"/>
      <c r="M12" s="867"/>
      <c r="N12" s="867"/>
    </row>
    <row r="13" spans="1:14" s="839" customFormat="1" ht="30" customHeight="1" x14ac:dyDescent="0.2">
      <c r="A13" s="844" t="s">
        <v>755</v>
      </c>
      <c r="B13" s="845" t="s">
        <v>670</v>
      </c>
      <c r="D13" s="856" t="s">
        <v>958</v>
      </c>
      <c r="F13" s="850"/>
      <c r="G13" s="1193" t="str">
        <f ca="1">IF(AND(ISBLANK(F13),C13="x",$N$8&gt;0),"Attenzione: domanda a risposta obbligatoria",IF(ISBLANK(F13),"",IF(AND(F13&gt;=DATE('t1'!$L$1-2,1,1),F13&lt;=TODAY()),"","Digitare una data non anteriore al 1 Gennaio "&amp;'t1'!$L$1-1&amp;" (gg/mm/aaaa)")))</f>
        <v/>
      </c>
      <c r="K13" s="847" t="str">
        <f>LEFT(A13,3)</f>
        <v>GEN</v>
      </c>
      <c r="L13" s="847" t="str">
        <f>RIGHT(A13,3)</f>
        <v>353</v>
      </c>
      <c r="M13" s="847" t="str">
        <f>B13</f>
        <v>DATE</v>
      </c>
      <c r="N13" s="847" t="str">
        <f ca="1">IF(AND(F13&gt;=DATE('t1'!$L$1-1,1,1),F13&lt;=TODAY()),"'"&amp;DAY(F13)&amp;"/"&amp;MONTH(F13)&amp;"/"&amp;YEAR(F13),"")</f>
        <v/>
      </c>
    </row>
    <row r="14" spans="1:14" s="839" customFormat="1" ht="4.3499999999999996" customHeight="1" x14ac:dyDescent="0.2">
      <c r="A14" s="844"/>
      <c r="B14" s="848"/>
      <c r="D14" s="853"/>
      <c r="E14" s="841"/>
      <c r="F14" s="849"/>
      <c r="G14" s="875"/>
      <c r="I14" s="1183"/>
      <c r="J14" s="840"/>
    </row>
    <row r="15" spans="1:14" s="839" customFormat="1" ht="30" customHeight="1" x14ac:dyDescent="0.2">
      <c r="A15" s="844" t="s">
        <v>756</v>
      </c>
      <c r="B15" s="845" t="s">
        <v>670</v>
      </c>
      <c r="D15" s="856" t="s">
        <v>959</v>
      </c>
      <c r="F15" s="850"/>
      <c r="G15" s="1193" t="str">
        <f ca="1">IF(AND(ISBLANK(F15),C15="x",$N$8&gt;0),"Attenzione: domanda a risposta obbligatoria",IF(ISBLANK(F15),"",IF(AND(F15&gt;=DATE('t1'!$L$1-2,1,1),F15&lt;=TODAY()),"","Digitare una data non anteriore al 1 Gennaio "&amp;'t1'!$L$1-1&amp;" (gg/mm/aaaa)")))</f>
        <v/>
      </c>
      <c r="K15" s="847" t="str">
        <f>LEFT(A15,3)</f>
        <v>GEN</v>
      </c>
      <c r="L15" s="847" t="str">
        <f>RIGHT(A15,3)</f>
        <v>354</v>
      </c>
      <c r="M15" s="847" t="str">
        <f>B15</f>
        <v>DATE</v>
      </c>
      <c r="N15" s="847" t="str">
        <f ca="1">IF(AND(F15&gt;=DATE('t1'!$L$1-1,1,1),F15&lt;=TODAY()),"'"&amp;DAY(F15)&amp;"/"&amp;MONTH(F15)&amp;"/"&amp;YEAR(F15),"")</f>
        <v/>
      </c>
    </row>
    <row r="16" spans="1:14" s="839" customFormat="1" ht="4.3499999999999996" customHeight="1" x14ac:dyDescent="0.2">
      <c r="A16" s="844"/>
      <c r="B16" s="845"/>
      <c r="D16" s="856"/>
      <c r="F16" s="1194"/>
      <c r="G16" s="875"/>
      <c r="K16" s="847"/>
      <c r="L16" s="847"/>
      <c r="M16" s="847"/>
      <c r="N16" s="847"/>
    </row>
    <row r="17" spans="1:14" s="839" customFormat="1" ht="30" customHeight="1" x14ac:dyDescent="0.2">
      <c r="A17" s="844" t="s">
        <v>757</v>
      </c>
      <c r="B17" s="845" t="s">
        <v>670</v>
      </c>
      <c r="D17" s="856" t="s">
        <v>960</v>
      </c>
      <c r="F17" s="850"/>
      <c r="G17" s="1193" t="str">
        <f ca="1">IF(AND(ISBLANK(F17),C17="x",$N$8&gt;0),"Attenzione: domanda a risposta obbligatoria",IF(ISBLANK(F17),"",IF(AND(F17&gt;=DATE('t1'!$L$1-2,1,1),F17&lt;=TODAY()),"","Digitare una data non anteriore al 1 Gennaio "&amp;'t1'!$L$1-1&amp;" (gg/mm/aaaa)")))</f>
        <v/>
      </c>
      <c r="K17" s="847" t="str">
        <f>LEFT(A17,3)</f>
        <v>GEN</v>
      </c>
      <c r="L17" s="847" t="str">
        <f>RIGHT(A17,3)</f>
        <v>355</v>
      </c>
      <c r="M17" s="847" t="str">
        <f>B17</f>
        <v>DATE</v>
      </c>
      <c r="N17" s="847" t="str">
        <f ca="1">IF(AND(F17&gt;=DATE('t1'!$L$1-1,1,1),F17&lt;=TODAY()),"'"&amp;DAY(F17)&amp;"/"&amp;MONTH(F17)&amp;"/"&amp;YEAR(F17),"")</f>
        <v/>
      </c>
    </row>
    <row r="18" spans="1:14" s="839" customFormat="1" ht="4.3499999999999996" customHeight="1" x14ac:dyDescent="0.2">
      <c r="A18" s="844"/>
      <c r="B18" s="848"/>
      <c r="D18" s="841"/>
      <c r="E18" s="841"/>
      <c r="F18" s="849"/>
      <c r="G18" s="868"/>
      <c r="I18" s="1183"/>
      <c r="J18" s="840"/>
    </row>
    <row r="19" spans="1:14" s="839" customFormat="1" ht="30" customHeight="1" x14ac:dyDescent="0.2">
      <c r="A19" s="844" t="s">
        <v>671</v>
      </c>
      <c r="B19" s="845" t="s">
        <v>672</v>
      </c>
      <c r="C19" s="1184" t="s">
        <v>993</v>
      </c>
      <c r="D19" s="838" t="s">
        <v>673</v>
      </c>
      <c r="F19" s="851"/>
      <c r="G19" s="869" t="str">
        <f>IF(AND(ISBLANK(F19),C19="x",$N$8&gt;0),"Attenzione: domanda a risposta obbligatoria",IF(AND(SUM(F13:F17)&gt;0,G5="ok",F19&gt;0),"Attenzione, dato incoerente",IF(ISBLANK(F19),"",IF(ISNUMBER(F19),IF(F19-INT(F19)=0,"","  Errore ! Inserire un numero intero senza decimali"),"  Errore ! Inserire un numero intero senza decimali"))))</f>
        <v/>
      </c>
      <c r="K19" s="847" t="str">
        <f>LEFT(A19,3)</f>
        <v>GEN</v>
      </c>
      <c r="L19" s="847" t="str">
        <f>RIGHT(A19,3)</f>
        <v>195</v>
      </c>
      <c r="M19" s="847" t="str">
        <f>B19</f>
        <v>INT</v>
      </c>
      <c r="N19" s="847" t="str">
        <f>IF(ISNUMBER(F19),ROUND(F19,0),"")</f>
        <v/>
      </c>
    </row>
    <row r="20" spans="1:14" s="839" customFormat="1" ht="4.3499999999999996" customHeight="1" x14ac:dyDescent="0.2">
      <c r="A20" s="852"/>
      <c r="B20" s="852"/>
      <c r="D20" s="841"/>
      <c r="E20" s="841"/>
      <c r="F20" s="843"/>
      <c r="G20" s="868"/>
    </row>
    <row r="21" spans="1:14" s="839" customFormat="1" ht="30" customHeight="1" x14ac:dyDescent="0.2">
      <c r="A21" s="1180" t="s">
        <v>674</v>
      </c>
      <c r="B21" s="1180"/>
      <c r="C21" s="1180"/>
      <c r="D21" s="1181" t="s">
        <v>831</v>
      </c>
      <c r="E21" s="1180"/>
      <c r="F21" s="1182"/>
      <c r="G21" s="868"/>
    </row>
    <row r="22" spans="1:14" s="839" customFormat="1" ht="4.3499999999999996" customHeight="1" x14ac:dyDescent="0.2">
      <c r="A22" s="841"/>
      <c r="B22" s="841"/>
      <c r="D22" s="841"/>
      <c r="E22" s="841"/>
      <c r="F22" s="843"/>
      <c r="G22" s="868"/>
    </row>
    <row r="23" spans="1:14" s="839" customFormat="1" ht="30" customHeight="1" x14ac:dyDescent="0.2">
      <c r="A23" s="854" t="s">
        <v>956</v>
      </c>
      <c r="B23" s="882" t="s">
        <v>672</v>
      </c>
      <c r="C23" s="1184" t="s">
        <v>993</v>
      </c>
      <c r="D23" s="856" t="s">
        <v>957</v>
      </c>
      <c r="E23" s="883"/>
      <c r="F23" s="885"/>
      <c r="G23" s="869" t="str">
        <f>IF(AND(ISBLANK(F23),C23="x",$N$8&gt;0),"Attenzione: domanda a risposta obbligatoria",IF(ISBLANK(F23),"",IF(ISNUMBER(F23),IF(F23-INT(F23)=0,"","  Errore ! Inserire un numero intero senza decimali"),"  Errore ! Inserire un numero intero senza decimali")))</f>
        <v/>
      </c>
      <c r="K23" s="847" t="str">
        <f>LEFT(A23,3)</f>
        <v>LEG</v>
      </c>
      <c r="L23" s="847" t="str">
        <f>RIGHT(A23,3)</f>
        <v>428</v>
      </c>
      <c r="M23" s="847" t="str">
        <f>B23</f>
        <v>INT</v>
      </c>
      <c r="N23" s="847" t="str">
        <f>IF(ISNUMBER(F23),ROUND(F23,0),"")</f>
        <v/>
      </c>
    </row>
    <row r="24" spans="1:14" s="839" customFormat="1" ht="3.75" customHeight="1" x14ac:dyDescent="0.2">
      <c r="A24" s="854"/>
      <c r="B24" s="854"/>
      <c r="D24" s="853"/>
      <c r="E24" s="841"/>
      <c r="F24" s="849"/>
      <c r="G24" s="868"/>
    </row>
    <row r="25" spans="1:14" s="916" customFormat="1" ht="30" customHeight="1" x14ac:dyDescent="0.2">
      <c r="A25" s="1454" t="s">
        <v>1305</v>
      </c>
      <c r="B25" s="1455" t="s">
        <v>672</v>
      </c>
      <c r="C25" s="1456"/>
      <c r="D25" s="1457" t="s">
        <v>1306</v>
      </c>
      <c r="E25" s="883"/>
      <c r="F25" s="885"/>
      <c r="G25" s="869" t="str">
        <f>IF(AND(ISBLANK(F25),C25="x",$N$8&gt;0),"Attenzione: domanda a risposta obbligatoria",IF(ISBLANK(F25),"",IF(ISNUMBER(F25),IF(F25-INT(F25)=0,"","  Errore ! Inserire un numero intero senza decimali"),"  Errore ! Inserire un numero intero senza decimali")))</f>
        <v/>
      </c>
      <c r="K25" s="917" t="str">
        <f>LEFT(A25,3)</f>
        <v>LEG</v>
      </c>
      <c r="L25" s="917" t="str">
        <f>RIGHT(A25,3)</f>
        <v>510</v>
      </c>
      <c r="M25" s="917" t="str">
        <f>B25</f>
        <v>INT</v>
      </c>
      <c r="N25" s="917" t="str">
        <f>IF(ISNUMBER(F25),ROUND(F25,0),"")</f>
        <v/>
      </c>
    </row>
    <row r="26" spans="1:14" s="916" customFormat="1" ht="4.3499999999999996" customHeight="1" x14ac:dyDescent="0.2">
      <c r="A26" s="1196"/>
      <c r="B26" s="1197"/>
      <c r="D26" s="1196"/>
      <c r="E26" s="918"/>
      <c r="F26" s="915"/>
      <c r="G26" s="919"/>
    </row>
    <row r="27" spans="1:14" s="839" customFormat="1" ht="30" customHeight="1" x14ac:dyDescent="0.2">
      <c r="A27" s="854" t="s">
        <v>1143</v>
      </c>
      <c r="B27" s="882" t="s">
        <v>672</v>
      </c>
      <c r="C27" s="900"/>
      <c r="D27" s="856" t="s">
        <v>1147</v>
      </c>
      <c r="E27" s="883"/>
      <c r="F27" s="885"/>
      <c r="G27" s="869" t="str">
        <f>IF(AND(ISBLANK(F27),C27="x",$N$8&gt;0),"Attenzione: domanda a risposta obbligatoria",IF(ISBLANK(F27),"",IF(ISNUMBER(F27),IF(F27-INT(F27)=0,"","  Errore ! Inserire un numero intero senza decimali"),"  Errore ! Inserire un numero intero senza decimali")))</f>
        <v/>
      </c>
      <c r="K27" s="847" t="str">
        <f>LEFT(A27,3)</f>
        <v>LEG</v>
      </c>
      <c r="L27" s="847" t="str">
        <f>RIGHT(A27,3)</f>
        <v>452</v>
      </c>
      <c r="M27" s="847" t="str">
        <f>B27</f>
        <v>INT</v>
      </c>
      <c r="N27" s="847" t="str">
        <f>IF(ISNUMBER(F27),ROUND(F27,0),"")</f>
        <v/>
      </c>
    </row>
    <row r="28" spans="1:14" s="916" customFormat="1" ht="4.3499999999999996" customHeight="1" x14ac:dyDescent="0.2">
      <c r="A28" s="1196"/>
      <c r="B28" s="1197"/>
      <c r="D28" s="1196"/>
      <c r="E28" s="918"/>
      <c r="F28" s="915"/>
      <c r="G28" s="919"/>
    </row>
    <row r="29" spans="1:14" s="839" customFormat="1" ht="30" customHeight="1" x14ac:dyDescent="0.2">
      <c r="A29" s="854" t="s">
        <v>897</v>
      </c>
      <c r="B29" s="882" t="s">
        <v>672</v>
      </c>
      <c r="D29" s="856" t="s">
        <v>1072</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t="str">
        <f>IF(ISNUMBER(F29),ROUND(F29,0),"")</f>
        <v/>
      </c>
    </row>
    <row r="30" spans="1:14" s="839" customFormat="1" ht="4.3499999999999996" customHeight="1" x14ac:dyDescent="0.2">
      <c r="A30" s="854"/>
      <c r="B30" s="854"/>
      <c r="D30" s="853"/>
      <c r="E30" s="841"/>
      <c r="F30" s="849"/>
      <c r="G30" s="868"/>
    </row>
    <row r="31" spans="1:14" s="839" customFormat="1" ht="30" customHeight="1" x14ac:dyDescent="0.2">
      <c r="A31" s="854" t="s">
        <v>843</v>
      </c>
      <c r="B31" s="882" t="s">
        <v>672</v>
      </c>
      <c r="D31" s="856" t="s">
        <v>844</v>
      </c>
      <c r="E31" s="883"/>
      <c r="F31" s="885"/>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362</v>
      </c>
      <c r="M31" s="847" t="str">
        <f>B31</f>
        <v>INT</v>
      </c>
      <c r="N31" s="847" t="str">
        <f>IF(ISNUMBER(F31),ROUND(F31,0),"")</f>
        <v/>
      </c>
    </row>
    <row r="32" spans="1:14" s="839" customFormat="1" ht="4.3499999999999996" customHeight="1" x14ac:dyDescent="0.2">
      <c r="A32" s="854"/>
      <c r="B32" s="882"/>
      <c r="D32" s="856"/>
      <c r="E32" s="883"/>
      <c r="F32" s="1207"/>
      <c r="G32" s="869"/>
      <c r="K32" s="847"/>
      <c r="L32" s="847"/>
      <c r="M32" s="847"/>
      <c r="N32" s="847"/>
    </row>
    <row r="33" spans="1:14" s="839" customFormat="1" ht="30" customHeight="1" x14ac:dyDescent="0.2">
      <c r="A33" s="854" t="s">
        <v>845</v>
      </c>
      <c r="B33" s="882" t="s">
        <v>672</v>
      </c>
      <c r="D33" s="856" t="s">
        <v>846</v>
      </c>
      <c r="E33" s="883"/>
      <c r="F33" s="885"/>
      <c r="G33" s="869" t="str">
        <f>IF(AND(ISBLANK(F33),C33="x",$N$8&gt;0),"Attenzione: domanda a risposta obbligatoria",IF(ISBLANK(F33),"",IF(ISNUMBER(F33),IF(F33-INT(F33)=0,"","  Errore ! Inserire un numero intero senza decimali"),"  Errore ! Inserire un numero intero senza decimali")))</f>
        <v/>
      </c>
      <c r="K33" s="847" t="str">
        <f>LEFT(A33,3)</f>
        <v>LEG</v>
      </c>
      <c r="L33" s="847" t="str">
        <f>RIGHT(A33,3)</f>
        <v>364</v>
      </c>
      <c r="M33" s="847" t="str">
        <f>B33</f>
        <v>INT</v>
      </c>
      <c r="N33" s="847" t="str">
        <f>IF(ISNUMBER(F33),ROUND(F33,0),"")</f>
        <v/>
      </c>
    </row>
    <row r="34" spans="1:14" s="839" customFormat="1" ht="4.3499999999999996" customHeight="1" x14ac:dyDescent="0.2">
      <c r="A34" s="854"/>
      <c r="B34" s="854"/>
      <c r="D34" s="853"/>
      <c r="E34" s="853"/>
      <c r="F34" s="884"/>
      <c r="G34" s="868"/>
    </row>
    <row r="35" spans="1:14" s="839" customFormat="1" ht="30" customHeight="1" x14ac:dyDescent="0.2">
      <c r="A35" s="854" t="s">
        <v>676</v>
      </c>
      <c r="B35" s="882" t="s">
        <v>672</v>
      </c>
      <c r="D35" s="856" t="s">
        <v>832</v>
      </c>
      <c r="F35" s="851"/>
      <c r="G35" s="869" t="str">
        <f>IF(AND(ISBLANK(F35),C35="x",$N$8&gt;0),"Attenzione: domanda a risposta obbligatoria",IF(ISBLANK(F35),"",IF(ISNUMBER(F35),IF(F35-INT(F35)=0,"","  Errore ! Inserire un numero intero senza decimali"),"  Errore ! Inserire un numero intero senza decimali")))</f>
        <v/>
      </c>
      <c r="K35" s="847" t="str">
        <f>LEFT(A35,3)</f>
        <v>LEG</v>
      </c>
      <c r="L35" s="847" t="str">
        <f>RIGHT(A35,3)</f>
        <v>265</v>
      </c>
      <c r="M35" s="847" t="str">
        <f>B35</f>
        <v>INT</v>
      </c>
      <c r="N35" s="847" t="str">
        <f>IF(ISNUMBER(F35),ROUND(F35,0),"")</f>
        <v/>
      </c>
    </row>
    <row r="36" spans="1:14" s="839" customFormat="1" ht="4.3499999999999996" customHeight="1" x14ac:dyDescent="0.2">
      <c r="A36" s="852"/>
      <c r="B36" s="848"/>
      <c r="D36" s="841"/>
      <c r="E36" s="841"/>
      <c r="F36" s="843"/>
      <c r="G36" s="868"/>
      <c r="I36" s="1183"/>
      <c r="J36" s="840"/>
    </row>
    <row r="37" spans="1:14" s="839" customFormat="1" ht="30" customHeight="1" x14ac:dyDescent="0.2">
      <c r="A37" s="1458" t="s">
        <v>1307</v>
      </c>
      <c r="B37" s="1458"/>
      <c r="C37" s="1458"/>
      <c r="D37" s="1459" t="s">
        <v>1308</v>
      </c>
      <c r="E37" s="1458"/>
      <c r="F37" s="1182"/>
      <c r="G37" s="868"/>
    </row>
    <row r="38" spans="1:14" s="839" customFormat="1" ht="4.3499999999999996" customHeight="1" x14ac:dyDescent="0.2">
      <c r="A38" s="1460"/>
      <c r="B38" s="1460"/>
      <c r="C38" s="1461"/>
      <c r="D38" s="1460"/>
      <c r="E38" s="1460"/>
      <c r="F38" s="843"/>
      <c r="G38" s="868"/>
    </row>
    <row r="39" spans="1:14" s="839" customFormat="1" ht="30" customHeight="1" x14ac:dyDescent="0.2">
      <c r="A39" s="1462" t="s">
        <v>1316</v>
      </c>
      <c r="B39" s="1463" t="s">
        <v>675</v>
      </c>
      <c r="C39" s="1461"/>
      <c r="D39" s="1464" t="s">
        <v>1317</v>
      </c>
      <c r="E39" s="1461"/>
      <c r="F39" s="1185"/>
      <c r="G39" s="1186" t="str">
        <f>IF(AND(ISBLANK(F39),C39="x",$N$8&gt;0),"Attenzione: domanda a risposta obbligatoria",IF(ISBLANK(F39),"",IF(ISNUMBER(F39),IF(F39-ROUND(F39,4)=0,"","  Errore ! Inserire una % con al massimo due valori decimali"),"  Errore ! Inserire una % con al massimo due valori decimali")))</f>
        <v/>
      </c>
      <c r="K39" s="847" t="str">
        <f>LEFT(A47,3)</f>
        <v>ORG</v>
      </c>
      <c r="L39" s="847" t="str">
        <f>RIGHT(A39,3)</f>
        <v>512</v>
      </c>
      <c r="M39" s="847" t="str">
        <f>B39</f>
        <v>PERC</v>
      </c>
      <c r="N39" s="847" t="str">
        <f>IF(ISNUMBER(F39),ROUND(F39,4)*100,"")</f>
        <v/>
      </c>
    </row>
    <row r="40" spans="1:14" s="839" customFormat="1" ht="4.3499999999999996" customHeight="1" x14ac:dyDescent="0.2">
      <c r="A40" s="1465"/>
      <c r="B40" s="1465"/>
      <c r="C40" s="1461"/>
      <c r="D40" s="1460"/>
      <c r="E40" s="1460"/>
      <c r="F40" s="849"/>
      <c r="G40" s="868"/>
    </row>
    <row r="41" spans="1:14" s="839" customFormat="1" ht="30" customHeight="1" x14ac:dyDescent="0.2">
      <c r="A41" s="1462" t="s">
        <v>1369</v>
      </c>
      <c r="B41" s="1463" t="s">
        <v>675</v>
      </c>
      <c r="C41" s="1461"/>
      <c r="D41" s="1464" t="s">
        <v>1370</v>
      </c>
      <c r="E41" s="1461"/>
      <c r="F41" s="1185"/>
      <c r="G41" s="1186" t="str">
        <f>IF(AND(ISBLANK(F41),C41="x",$N$8&gt;0),"Attenzione: domanda a risposta obbligatoria",IF(ISBLANK(F41),"",IF(ISNUMBER(F41),IF(F41-ROUND(F41,4)=0,"","  Errore ! Inserire una % con al massimo due valori decimali"),"  Errore ! Inserire una % con al massimo due valori decimali")))</f>
        <v/>
      </c>
      <c r="K41" s="847" t="str">
        <f>LEFT(A49,3)</f>
        <v>ORG</v>
      </c>
      <c r="L41" s="847" t="str">
        <f>RIGHT(A41,3)</f>
        <v>514</v>
      </c>
      <c r="M41" s="847" t="str">
        <f>B41</f>
        <v>PERC</v>
      </c>
      <c r="N41" s="847" t="str">
        <f>IF(ISNUMBER(F41),ROUND(F41,4)*100,"")</f>
        <v/>
      </c>
    </row>
    <row r="42" spans="1:14" s="839" customFormat="1" ht="4.3499999999999996" customHeight="1" x14ac:dyDescent="0.2">
      <c r="A42" s="1465"/>
      <c r="B42" s="1465"/>
      <c r="C42" s="1461"/>
      <c r="D42" s="1460"/>
      <c r="E42" s="1460"/>
      <c r="F42" s="849"/>
      <c r="G42" s="868"/>
    </row>
    <row r="43" spans="1:14" s="839" customFormat="1" ht="30" customHeight="1" x14ac:dyDescent="0.2">
      <c r="A43" s="1462" t="s">
        <v>1309</v>
      </c>
      <c r="B43" s="1463" t="s">
        <v>672</v>
      </c>
      <c r="C43" s="1461"/>
      <c r="D43" s="1464" t="s">
        <v>1357</v>
      </c>
      <c r="E43" s="1461"/>
      <c r="F43" s="851"/>
      <c r="G43" s="869" t="str">
        <f>IF(AND(ISBLANK(F43),C43="x",$N$8&gt;0),"Attenzione: domanda a risposta obbligatoria",IF(ISBLANK(F43),"",IF(ISNUMBER(F43),IF(F43-INT(F43)=0,"","  Errore ! Inserire un numero intero senza decimali"),"  Errore ! Inserire un numero intero senza decimali")))</f>
        <v/>
      </c>
      <c r="K43" s="847" t="str">
        <f>LEFT(A45,3)</f>
        <v>A33</v>
      </c>
      <c r="L43" s="847" t="str">
        <f>RIGHT(A43,3)</f>
        <v>511</v>
      </c>
      <c r="M43" s="847" t="str">
        <f>B43</f>
        <v>INT</v>
      </c>
      <c r="N43" s="847" t="str">
        <f>IF(ISNUMBER(F43),ROUND(F43,0),"")</f>
        <v/>
      </c>
    </row>
    <row r="44" spans="1:14" s="839" customFormat="1" ht="4.3499999999999996" customHeight="1" x14ac:dyDescent="0.2">
      <c r="A44" s="1465"/>
      <c r="B44" s="1465"/>
      <c r="C44" s="1461"/>
      <c r="D44" s="1460"/>
      <c r="E44" s="1460"/>
      <c r="F44" s="849"/>
      <c r="G44" s="868"/>
    </row>
    <row r="45" spans="1:14" s="839" customFormat="1" ht="30" customHeight="1" x14ac:dyDescent="0.2">
      <c r="A45" s="1462" t="s">
        <v>1318</v>
      </c>
      <c r="B45" s="1463" t="s">
        <v>672</v>
      </c>
      <c r="C45" s="1461"/>
      <c r="D45" s="1464" t="s">
        <v>1356</v>
      </c>
      <c r="E45" s="1461"/>
      <c r="F45" s="851"/>
      <c r="G45" s="869" t="str">
        <f>IF(AND(ISBLANK(F45),C45="x",$N$8&gt;0),"Attenzione: domanda a risposta obbligatoria",IF(ISBLANK(F45),"",IF(ISNUMBER(F45),IF(F45-INT(F45)=0,"","  Errore ! Inserire un numero intero senza decimali"),"  Errore ! Inserire un numero intero senza decimali")))</f>
        <v/>
      </c>
      <c r="K45" s="847" t="str">
        <f>LEFT(A51,3)</f>
        <v>ORG</v>
      </c>
      <c r="L45" s="847" t="str">
        <f>RIGHT(A45,3)</f>
        <v>513</v>
      </c>
      <c r="M45" s="847" t="str">
        <f>B45</f>
        <v>INT</v>
      </c>
      <c r="N45" s="847" t="str">
        <f>IF(ISNUMBER(F45),ROUND(F45,0),"")</f>
        <v/>
      </c>
    </row>
    <row r="46" spans="1:14" s="839" customFormat="1" ht="4.3499999999999996" customHeight="1" x14ac:dyDescent="0.2">
      <c r="A46" s="1465"/>
      <c r="B46" s="1465"/>
      <c r="C46" s="1461"/>
      <c r="D46" s="1460"/>
      <c r="E46" s="1460"/>
      <c r="F46" s="849"/>
      <c r="G46" s="868"/>
    </row>
    <row r="47" spans="1:14" s="839" customFormat="1" ht="30" customHeight="1" x14ac:dyDescent="0.2">
      <c r="A47" s="1180" t="s">
        <v>677</v>
      </c>
      <c r="B47" s="1180"/>
      <c r="C47" s="1180"/>
      <c r="D47" s="1181" t="s">
        <v>678</v>
      </c>
      <c r="E47" s="1180"/>
      <c r="F47" s="1182"/>
      <c r="G47" s="868"/>
    </row>
    <row r="48" spans="1:14" s="839" customFormat="1" ht="4.3499999999999996" customHeight="1" x14ac:dyDescent="0.2">
      <c r="A48" s="841"/>
      <c r="B48" s="841"/>
      <c r="D48" s="841"/>
      <c r="E48" s="841"/>
      <c r="F48" s="843"/>
      <c r="G48" s="868"/>
    </row>
    <row r="49" spans="1:14" s="839" customFormat="1" ht="30" customHeight="1" x14ac:dyDescent="0.2">
      <c r="A49" s="1466" t="s">
        <v>1319</v>
      </c>
      <c r="B49" s="1467" t="s">
        <v>672</v>
      </c>
      <c r="C49" s="1468"/>
      <c r="D49" s="1469" t="s">
        <v>1371</v>
      </c>
      <c r="F49" s="851"/>
      <c r="G49" s="869" t="str">
        <f>IF(AND(ISBLANK(F49),C49="x",$N$8&gt;0),"Attenzione: domanda a risposta obbligatoria",IF(ISBLANK(F49),"",IF(ISNUMBER(F49),IF(F49-INT(F49)=0,"","  Errore ! Inserire un numero intero senza decimali"),"  Errore ! Inserire un numero intero senza decimali")))</f>
        <v/>
      </c>
      <c r="K49" s="847" t="str">
        <f>LEFT(A49,3)</f>
        <v>ORG</v>
      </c>
      <c r="L49" s="847" t="str">
        <f>RIGHT(A49,3)</f>
        <v>486</v>
      </c>
      <c r="M49" s="847" t="str">
        <f>B49</f>
        <v>INT</v>
      </c>
      <c r="N49" s="847" t="str">
        <f>IF(ISNUMBER(F49),ROUND(F49,0),"")</f>
        <v/>
      </c>
    </row>
    <row r="50" spans="1:14" s="839" customFormat="1" ht="4.3499999999999996" customHeight="1" x14ac:dyDescent="0.2">
      <c r="A50" s="855"/>
      <c r="B50" s="855"/>
      <c r="C50" s="883"/>
      <c r="D50" s="853"/>
      <c r="E50" s="841"/>
      <c r="F50" s="849"/>
      <c r="G50" s="868"/>
    </row>
    <row r="51" spans="1:14" s="839" customFormat="1" ht="30" customHeight="1" x14ac:dyDescent="0.2">
      <c r="A51" s="854" t="s">
        <v>691</v>
      </c>
      <c r="B51" s="882" t="s">
        <v>672</v>
      </c>
      <c r="C51" s="883"/>
      <c r="D51" s="856" t="s">
        <v>1372</v>
      </c>
      <c r="F51" s="851"/>
      <c r="G51" s="869" t="str">
        <f>IF(AND(ISBLANK(F51),C51="x",$N$8&gt;0),"Attenzione: domanda a risposta obbligatoria",IF(ISBLANK(F51),"",IF(ISNUMBER(F51),IF(F51-INT(F51)=0,"","  Errore ! Inserire un numero intero senza decimali"),"  Errore ! Inserire un numero intero senza decimali")))</f>
        <v/>
      </c>
      <c r="K51" s="847" t="str">
        <f>LEFT(A53,3)</f>
        <v>ORG</v>
      </c>
      <c r="L51" s="847" t="str">
        <f>RIGHT(A51,3)</f>
        <v>136</v>
      </c>
      <c r="M51" s="847" t="str">
        <f>B53</f>
        <v>INT</v>
      </c>
      <c r="N51" s="847" t="str">
        <f>IF(ISNUMBER(F51),ROUND(F51,0),"")</f>
        <v/>
      </c>
    </row>
    <row r="52" spans="1:14" s="839" customFormat="1" ht="4.3499999999999996" customHeight="1" x14ac:dyDescent="0.2">
      <c r="A52" s="854"/>
      <c r="B52" s="854"/>
      <c r="C52" s="883"/>
      <c r="D52" s="853"/>
      <c r="E52" s="841"/>
      <c r="F52" s="849"/>
      <c r="G52" s="868"/>
    </row>
    <row r="53" spans="1:14" s="839" customFormat="1" ht="30" customHeight="1" x14ac:dyDescent="0.2">
      <c r="A53" s="1466" t="s">
        <v>1320</v>
      </c>
      <c r="B53" s="1455" t="s">
        <v>672</v>
      </c>
      <c r="C53" s="1470"/>
      <c r="D53" s="1457" t="s">
        <v>1373</v>
      </c>
      <c r="F53" s="851"/>
      <c r="G53" s="869" t="str">
        <f>IF(AND(ISBLANK(F53),C53="x",$N$8&gt;0),"Attenzione: domanda a risposta obbligatoria",IF(ISBLANK(F53),"",IF(ISNUMBER(F53),IF(F53-INT(F53)=0,"","  Errore ! Inserire un numero intero senza decimali"),"  Errore ! Inserire un numero intero senza decimali")))</f>
        <v/>
      </c>
      <c r="K53" s="847" t="str">
        <f>LEFT(A61,3)</f>
        <v>ORG</v>
      </c>
      <c r="L53" s="847" t="str">
        <f>RIGHT(A53,3)</f>
        <v>487</v>
      </c>
      <c r="M53" s="847" t="str">
        <f>B61</f>
        <v>INT</v>
      </c>
      <c r="N53" s="847" t="str">
        <f>IF(ISNUMBER(F53),ROUND(F53,0),"")</f>
        <v/>
      </c>
    </row>
    <row r="54" spans="1:14" s="839" customFormat="1" ht="4.3499999999999996" customHeight="1" x14ac:dyDescent="0.2">
      <c r="A54" s="854"/>
      <c r="B54" s="854"/>
      <c r="C54" s="883"/>
      <c r="D54" s="853"/>
      <c r="E54" s="841"/>
      <c r="F54" s="849"/>
      <c r="G54" s="868"/>
    </row>
    <row r="55" spans="1:14" s="839" customFormat="1" ht="30" customHeight="1" x14ac:dyDescent="0.2">
      <c r="A55" s="854" t="s">
        <v>692</v>
      </c>
      <c r="B55" s="882" t="s">
        <v>672</v>
      </c>
      <c r="C55" s="883"/>
      <c r="D55" s="856" t="s">
        <v>1374</v>
      </c>
      <c r="F55" s="851"/>
      <c r="G55" s="869" t="str">
        <f>IF(AND(ISBLANK(F55),C55="x",$N$8&gt;0),"Attenzione: domanda a risposta obbligatoria",IF(ISBLANK(F55),"",IF(ISNUMBER(F55),IF(F55-INT(F55)=0,"","  Errore ! Inserire un numero intero senza decimali"),"  Errore ! Inserire un numero intero senza decimali")))</f>
        <v/>
      </c>
      <c r="K55" s="847" t="str">
        <f>LEFT(A57,3)</f>
        <v>ORG</v>
      </c>
      <c r="L55" s="847" t="str">
        <f>RIGHT(A55,3)</f>
        <v>179</v>
      </c>
      <c r="M55" s="847" t="str">
        <f>B57</f>
        <v>INT</v>
      </c>
      <c r="N55" s="847" t="str">
        <f>IF(ISNUMBER(F55),ROUND(F55,0),"")</f>
        <v/>
      </c>
    </row>
    <row r="56" spans="1:14" s="839" customFormat="1" ht="4.3499999999999996" customHeight="1" x14ac:dyDescent="0.2">
      <c r="A56" s="854"/>
      <c r="B56" s="854"/>
      <c r="C56" s="883"/>
      <c r="D56" s="853"/>
      <c r="E56" s="841"/>
      <c r="F56" s="849"/>
      <c r="G56" s="868"/>
    </row>
    <row r="57" spans="1:14" s="839" customFormat="1" ht="30" customHeight="1" x14ac:dyDescent="0.2">
      <c r="A57" s="1466" t="s">
        <v>1321</v>
      </c>
      <c r="B57" s="1455" t="s">
        <v>672</v>
      </c>
      <c r="C57" s="1470"/>
      <c r="D57" s="1457" t="s">
        <v>1375</v>
      </c>
      <c r="F57" s="851"/>
      <c r="G57" s="869" t="str">
        <f>IF(AND(ISBLANK(F57),C57="x",$N$8&gt;0),"Attenzione: domanda a risposta obbligatoria",IF(ISBLANK(F57),"",IF(ISNUMBER(F57),IF(F57-INT(F57)=0,"","  Errore ! Inserire un numero intero senza decimali"),"  Errore ! Inserire un numero intero senza decimali")))</f>
        <v/>
      </c>
      <c r="K57" s="847" t="str">
        <f>LEFT(A51,3)</f>
        <v>ORG</v>
      </c>
      <c r="L57" s="847" t="str">
        <f>RIGHT(A57,3)</f>
        <v>488</v>
      </c>
      <c r="M57" s="847" t="str">
        <f>B51</f>
        <v>INT</v>
      </c>
      <c r="N57" s="847" t="str">
        <f>IF(ISNUMBER(F57),ROUND(F57,0),"")</f>
        <v/>
      </c>
    </row>
    <row r="58" spans="1:14" s="839" customFormat="1" ht="4.3499999999999996" customHeight="1" x14ac:dyDescent="0.2">
      <c r="A58" s="854"/>
      <c r="B58" s="854"/>
      <c r="C58" s="883"/>
      <c r="D58" s="853"/>
      <c r="E58" s="841"/>
      <c r="F58" s="849"/>
      <c r="G58" s="868"/>
    </row>
    <row r="59" spans="1:14" s="839" customFormat="1" ht="30" customHeight="1" x14ac:dyDescent="0.2">
      <c r="A59" s="854" t="s">
        <v>693</v>
      </c>
      <c r="B59" s="882" t="s">
        <v>672</v>
      </c>
      <c r="C59" s="883"/>
      <c r="D59" s="856" t="s">
        <v>1376</v>
      </c>
      <c r="F59" s="851"/>
      <c r="G59" s="869" t="str">
        <f>IF(AND(ISBLANK(F59),C59="x",$N$8&gt;0),"Attenzione: domanda a risposta obbligatoria",IF(ISBLANK(F59),"",IF(ISNUMBER(F59),IF(F59-INT(F59)=0,"","  Errore ! Inserire un numero intero senza decimali"),"  Errore ! Inserire un numero intero senza decimali")))</f>
        <v/>
      </c>
      <c r="K59" s="847" t="str">
        <f>LEFT(A55,3)</f>
        <v>ORG</v>
      </c>
      <c r="L59" s="847" t="str">
        <f>RIGHT(A59,3)</f>
        <v>161</v>
      </c>
      <c r="M59" s="847" t="str">
        <f>B55</f>
        <v>INT</v>
      </c>
      <c r="N59" s="847" t="str">
        <f>IF(ISNUMBER(F59),ROUND(F59,0),"")</f>
        <v/>
      </c>
    </row>
    <row r="60" spans="1:14" s="839" customFormat="1" ht="4.3499999999999996" customHeight="1" x14ac:dyDescent="0.2">
      <c r="A60" s="854"/>
      <c r="B60" s="854"/>
      <c r="C60" s="883"/>
      <c r="D60" s="853"/>
      <c r="E60" s="841"/>
      <c r="F60" s="849"/>
      <c r="G60" s="868"/>
    </row>
    <row r="61" spans="1:14" s="839" customFormat="1" ht="30" customHeight="1" x14ac:dyDescent="0.2">
      <c r="A61" s="1466" t="s">
        <v>1322</v>
      </c>
      <c r="B61" s="1455" t="s">
        <v>672</v>
      </c>
      <c r="C61" s="1470"/>
      <c r="D61" s="1457" t="s">
        <v>1323</v>
      </c>
      <c r="F61" s="851"/>
      <c r="G61" s="869" t="str">
        <f>IF(AND(ISBLANK(F61),C61="x",$N$8&gt;0),"Attenzione: domanda a risposta obbligatoria",IF(ISBLANK(F61),"",IF(ISNUMBER(F61),IF(F61-INT(F61)=0,"","  Errore ! Inserire un numero intero senza decimali"),"  Errore ! Inserire un numero intero senza decimali")))</f>
        <v/>
      </c>
      <c r="K61" s="847" t="str">
        <f>LEFT(A59,3)</f>
        <v>ORG</v>
      </c>
      <c r="L61" s="847" t="str">
        <f>RIGHT(A61,3)</f>
        <v>489</v>
      </c>
      <c r="M61" s="847" t="str">
        <f>B59</f>
        <v>INT</v>
      </c>
      <c r="N61" s="847" t="str">
        <f>IF(ISNUMBER(F61),ROUND(F61,0),"")</f>
        <v/>
      </c>
    </row>
    <row r="62" spans="1:14" s="839" customFormat="1" ht="4.3499999999999996" customHeight="1" x14ac:dyDescent="0.2">
      <c r="A62" s="854"/>
      <c r="B62" s="854"/>
      <c r="C62" s="883"/>
      <c r="D62" s="853"/>
      <c r="E62" s="841"/>
      <c r="F62" s="849"/>
      <c r="G62" s="868"/>
    </row>
    <row r="63" spans="1:14" s="839" customFormat="1" ht="30" customHeight="1" x14ac:dyDescent="0.2">
      <c r="A63" s="1217" t="s">
        <v>1324</v>
      </c>
      <c r="B63" s="882" t="s">
        <v>672</v>
      </c>
      <c r="C63" s="883"/>
      <c r="D63" s="856" t="s">
        <v>1377</v>
      </c>
      <c r="F63" s="851"/>
      <c r="G63" s="869" t="str">
        <f>IF(AND(ISBLANK(F63),C63="x",$N$8&gt;0),"Attenzione: domanda a risposta obbligatoria",IF(ISBLANK(F63),"",IF(ISNUMBER(F63),IF(F63-INT(F63)=0,"","  Errore ! Inserire un numero intero senza decimali"),"  Errore ! Inserire un numero intero senza decimali")))</f>
        <v/>
      </c>
      <c r="K63" s="847" t="str">
        <f>LEFT(A63,3)</f>
        <v>ORG</v>
      </c>
      <c r="L63" s="847" t="str">
        <f>RIGHT(A63,3)</f>
        <v>490</v>
      </c>
      <c r="M63" s="847" t="str">
        <f>B63</f>
        <v>INT</v>
      </c>
      <c r="N63" s="847" t="str">
        <f>IF(ISNUMBER(F63),ROUND(F63,0),"")</f>
        <v/>
      </c>
    </row>
    <row r="64" spans="1:14" s="839" customFormat="1" ht="4.3499999999999996" customHeight="1" x14ac:dyDescent="0.2">
      <c r="A64" s="854"/>
      <c r="B64" s="854"/>
      <c r="C64" s="883"/>
      <c r="D64" s="853"/>
      <c r="E64" s="841"/>
      <c r="F64" s="849"/>
      <c r="G64" s="868"/>
    </row>
    <row r="65" spans="1:14" s="839" customFormat="1" ht="30" customHeight="1" x14ac:dyDescent="0.2">
      <c r="A65" s="854" t="s">
        <v>847</v>
      </c>
      <c r="B65" s="882" t="s">
        <v>672</v>
      </c>
      <c r="C65" s="883"/>
      <c r="D65" s="856" t="s">
        <v>1378</v>
      </c>
      <c r="E65" s="883"/>
      <c r="F65" s="885"/>
      <c r="G65" s="869" t="str">
        <f>IF(AND(ISBLANK(F65),C65="x",$N$8&gt;0),"Attenzione: domanda a risposta obbligatoria",IF(ISBLANK(F65),"",IF(ISNUMBER(F65),IF(F65-INT(F65)=0,"","  Errore ! Inserire un numero intero senza decimali"),"  Errore ! Inserire un numero intero senza decimali")))</f>
        <v/>
      </c>
      <c r="K65" s="847" t="str">
        <f>LEFT(A65,3)</f>
        <v>ORG</v>
      </c>
      <c r="L65" s="847" t="str">
        <f>RIGHT(A65,3)</f>
        <v>366</v>
      </c>
      <c r="M65" s="847" t="str">
        <f>B65</f>
        <v>INT</v>
      </c>
      <c r="N65" s="847" t="str">
        <f>IF(ISNUMBER(F65),ROUND(F65,0),"")</f>
        <v/>
      </c>
    </row>
    <row r="66" spans="1:14" s="839" customFormat="1" ht="4.3499999999999996" customHeight="1" x14ac:dyDescent="0.2">
      <c r="A66" s="844"/>
      <c r="B66" s="844"/>
      <c r="D66" s="841"/>
      <c r="E66" s="841"/>
      <c r="F66" s="849"/>
      <c r="G66" s="868"/>
    </row>
    <row r="67" spans="1:14" s="839" customFormat="1" ht="30" customHeight="1" x14ac:dyDescent="0.2">
      <c r="A67" s="1180" t="s">
        <v>712</v>
      </c>
      <c r="B67" s="1180"/>
      <c r="C67" s="1180"/>
      <c r="D67" s="1181" t="s">
        <v>1325</v>
      </c>
      <c r="E67" s="1180"/>
      <c r="F67" s="1182"/>
      <c r="G67" s="869"/>
    </row>
    <row r="68" spans="1:14" s="839" customFormat="1" ht="4.3499999999999996" customHeight="1" x14ac:dyDescent="0.2">
      <c r="A68" s="841"/>
      <c r="B68" s="841"/>
      <c r="D68" s="841"/>
      <c r="E68" s="841"/>
      <c r="F68" s="843"/>
      <c r="G68" s="868"/>
    </row>
    <row r="69" spans="1:14" s="839" customFormat="1" ht="30" customHeight="1" x14ac:dyDescent="0.2">
      <c r="A69" s="854" t="s">
        <v>1326</v>
      </c>
      <c r="B69" s="882" t="s">
        <v>672</v>
      </c>
      <c r="C69" s="883"/>
      <c r="D69" s="856" t="s">
        <v>1327</v>
      </c>
      <c r="F69" s="851"/>
      <c r="G69" s="869" t="str">
        <f>IF(AND(ISBLANK(F69),C69="x",$N$8&gt;0),"Attenzione: domanda a risposta obbligatoria",IF(ISBLANK(F69),"",IF(ISNUMBER(F69),IF(F69-INT(F69)=0,"","  Errore ! Inserire un numero intero senza decimali"),"  Errore ! Inserire un numero intero senza decimali")))</f>
        <v/>
      </c>
      <c r="K69" s="847" t="str">
        <f>LEFT(A69,3)</f>
        <v>PEO</v>
      </c>
      <c r="L69" s="847" t="str">
        <f>RIGHT(A69,3)</f>
        <v>484</v>
      </c>
      <c r="M69" s="847" t="str">
        <f>B69</f>
        <v>INT</v>
      </c>
      <c r="N69" s="847" t="str">
        <f>IF(ISNUMBER(F69),ROUND(F69,0),"")</f>
        <v/>
      </c>
    </row>
    <row r="70" spans="1:14" s="839" customFormat="1" ht="4.3499999999999996" customHeight="1" x14ac:dyDescent="0.2">
      <c r="A70" s="854"/>
      <c r="B70" s="854"/>
      <c r="C70" s="883"/>
      <c r="D70" s="853"/>
      <c r="E70" s="841"/>
      <c r="F70" s="849"/>
      <c r="G70" s="868"/>
    </row>
    <row r="71" spans="1:14" s="839" customFormat="1" ht="30" customHeight="1" x14ac:dyDescent="0.2">
      <c r="A71" s="854" t="s">
        <v>1328</v>
      </c>
      <c r="B71" s="882" t="s">
        <v>672</v>
      </c>
      <c r="C71" s="883"/>
      <c r="D71" s="1415" t="s">
        <v>1329</v>
      </c>
      <c r="F71" s="851"/>
      <c r="G71" s="869" t="str">
        <f>IF(AND(ISBLANK(F71),C71="x",$N$8&gt;0),"Attenzione: domanda a risposta obbligatoria",IF(ISBLANK(F71),"",IF(ISNUMBER(F71),IF(F71-INT(F71)=0,"","  Errore ! Inserire un numero intero senza decimali"),"  Errore ! Inserire un numero intero senza decimali")))</f>
        <v/>
      </c>
      <c r="K71" s="847" t="str">
        <f>LEFT(A71,3)</f>
        <v>PEO</v>
      </c>
      <c r="L71" s="847" t="str">
        <f>RIGHT(A71,3)</f>
        <v>483</v>
      </c>
      <c r="M71" s="847" t="str">
        <f>B71</f>
        <v>INT</v>
      </c>
      <c r="N71" s="847" t="str">
        <f>IF(ISNUMBER(F71),ROUND(F71,0),"")</f>
        <v/>
      </c>
    </row>
    <row r="72" spans="1:14" s="839" customFormat="1" ht="4.3499999999999996" customHeight="1" x14ac:dyDescent="0.2">
      <c r="A72" s="844"/>
      <c r="B72" s="844"/>
      <c r="D72" s="841"/>
      <c r="E72" s="841"/>
      <c r="F72" s="849"/>
      <c r="G72" s="868"/>
    </row>
    <row r="73" spans="1:14" s="839" customFormat="1" ht="30" customHeight="1" x14ac:dyDescent="0.2">
      <c r="A73" s="844" t="s">
        <v>713</v>
      </c>
      <c r="B73" s="845" t="s">
        <v>672</v>
      </c>
      <c r="D73" s="1415" t="s">
        <v>1330</v>
      </c>
      <c r="F73" s="851"/>
      <c r="G73" s="869" t="str">
        <f>IF(AND(ISBLANK(F73),C73="x",$N$8&gt;0),"Attenzione: domanda a risposta obbligatoria",IF(ISBLANK(F73),"",IF(ISNUMBER(F73),IF(F73-INT(F73)=0,"","  Errore ! Inserire un numero intero senza decimali"),"  Errore ! Inserire un numero intero senza decimali")))</f>
        <v/>
      </c>
      <c r="K73" s="847" t="str">
        <f>LEFT(A73,3)</f>
        <v>PEO</v>
      </c>
      <c r="L73" s="847" t="str">
        <f>RIGHT(A73,3)</f>
        <v>188</v>
      </c>
      <c r="M73" s="847" t="str">
        <f>B73</f>
        <v>INT</v>
      </c>
      <c r="N73" s="847" t="str">
        <f>IF(ISNUMBER(F73),ROUND(F73,0),"")</f>
        <v/>
      </c>
    </row>
    <row r="74" spans="1:14" s="839" customFormat="1" ht="4.3499999999999996" customHeight="1" x14ac:dyDescent="0.2">
      <c r="A74" s="844"/>
      <c r="B74" s="844"/>
      <c r="D74" s="841"/>
      <c r="E74" s="841"/>
      <c r="F74" s="849"/>
      <c r="G74" s="868"/>
    </row>
    <row r="75" spans="1:14" s="839" customFormat="1" ht="32.4" x14ac:dyDescent="0.2">
      <c r="A75" s="844" t="s">
        <v>1165</v>
      </c>
      <c r="B75" s="845" t="s">
        <v>669</v>
      </c>
      <c r="D75" s="1403" t="s">
        <v>1379</v>
      </c>
      <c r="F75" s="846"/>
      <c r="G75" s="869" t="str">
        <f>IF(AND(ISBLANK(F75),C75="x",$N$8&gt;0),"Attenzione: domanda a risposta obbligatoria",IF(ISBLANK(F75),"",IF(AND(LEN(F75)=1,OR(UPPER(F75)="N",UPPER(F75)="S")),"",IF(ISBLANK(F75),"","  Errore ! Inserire S o N"))))</f>
        <v/>
      </c>
      <c r="K75" s="847" t="str">
        <f>LEFT(A75,3)</f>
        <v>PEO</v>
      </c>
      <c r="L75" s="847" t="str">
        <f>RIGHT(A75,3)</f>
        <v>119</v>
      </c>
      <c r="M75" s="847" t="str">
        <f>B75</f>
        <v>FLAG</v>
      </c>
      <c r="N75" s="847" t="str">
        <f>IF(AND(LEN(F75)=1,OR(UPPER(F75)="N",UPPER(F75)="S")),UPPER(F75),"")</f>
        <v/>
      </c>
    </row>
    <row r="76" spans="1:14" s="839" customFormat="1" ht="4.3499999999999996" customHeight="1" x14ac:dyDescent="0.2">
      <c r="A76" s="844"/>
      <c r="B76" s="844"/>
      <c r="D76" s="841"/>
      <c r="E76" s="841"/>
      <c r="F76" s="849"/>
      <c r="G76" s="868"/>
    </row>
    <row r="77" spans="1:14" s="900" customFormat="1" ht="30" customHeight="1" x14ac:dyDescent="0.2">
      <c r="A77" s="1306" t="s">
        <v>1164</v>
      </c>
      <c r="B77" s="1307" t="s">
        <v>669</v>
      </c>
      <c r="C77" s="1308"/>
      <c r="D77" s="1220" t="s">
        <v>1331</v>
      </c>
      <c r="F77" s="901"/>
      <c r="G77" s="869" t="str">
        <f>IF(AND(ISBLANK(F77),C77="x",$N$8&gt;0),"Attenzione: domanda a risposta obbligatoria",IF(ISBLANK(F77),"",IF(AND(LEN(F77)=1,OR(UPPER(F77)="N",UPPER(F77)="S")),"",IF(ISBLANK(F77),"","  Errore ! Inserire S o N"))))</f>
        <v/>
      </c>
      <c r="K77" s="899" t="str">
        <f>LEFT(A77,3)</f>
        <v>PEO</v>
      </c>
      <c r="L77" s="899" t="str">
        <f>RIGHT(A77,3)</f>
        <v>473</v>
      </c>
      <c r="M77" s="899" t="str">
        <f>B77</f>
        <v>FLAG</v>
      </c>
      <c r="N77" s="1208" t="str">
        <f>IF(AND(LEN(F77)=1,OR(UPPER(F77)="N",UPPER(F77)="S")),UPPER(F77),"")</f>
        <v/>
      </c>
    </row>
    <row r="78" spans="1:14" s="839" customFormat="1" ht="4.3499999999999996" customHeight="1" x14ac:dyDescent="0.2">
      <c r="A78" s="844"/>
      <c r="B78" s="844"/>
      <c r="D78" s="841"/>
      <c r="E78" s="841"/>
      <c r="F78" s="849"/>
      <c r="G78" s="868"/>
    </row>
    <row r="79" spans="1:14" s="839" customFormat="1" ht="30" customHeight="1" x14ac:dyDescent="0.2">
      <c r="A79" s="844" t="s">
        <v>714</v>
      </c>
      <c r="B79" s="845" t="s">
        <v>672</v>
      </c>
      <c r="D79" s="1415" t="s">
        <v>1332</v>
      </c>
      <c r="F79" s="851"/>
      <c r="G79" s="869" t="str">
        <f>IF(AND(ISBLANK(F79),C79="x",$N$8&gt;0),"Attenzione: domanda a risposta obbligatoria",IF(ISBLANK(F79),"",IF(ISNUMBER(F79),IF(F79-INT(F79)=0,"","  Errore ! Inserire un numero intero senza decimali"),"  Errore ! Inserire un numero intero senza decimali")))</f>
        <v/>
      </c>
      <c r="K79" s="847" t="str">
        <f>LEFT(A79,3)</f>
        <v>PEO</v>
      </c>
      <c r="L79" s="847" t="str">
        <f>RIGHT(A79,3)</f>
        <v>133</v>
      </c>
      <c r="M79" s="847" t="str">
        <f>B79</f>
        <v>INT</v>
      </c>
      <c r="N79" s="847" t="str">
        <f>IF(ISNUMBER(F79),ROUND(F79,0),"")</f>
        <v/>
      </c>
    </row>
    <row r="80" spans="1:14" s="839" customFormat="1" ht="4.3499999999999996" customHeight="1" x14ac:dyDescent="0.2">
      <c r="A80" s="852"/>
      <c r="B80" s="852"/>
      <c r="D80" s="841"/>
      <c r="E80" s="841"/>
      <c r="F80" s="843"/>
      <c r="G80" s="868"/>
    </row>
    <row r="81" spans="1:14" s="839" customFormat="1" ht="30" customHeight="1" x14ac:dyDescent="0.2">
      <c r="A81" s="1180" t="s">
        <v>695</v>
      </c>
      <c r="B81" s="1180"/>
      <c r="C81" s="1180"/>
      <c r="D81" s="1181" t="s">
        <v>838</v>
      </c>
      <c r="E81" s="1180"/>
      <c r="F81" s="1182"/>
      <c r="G81" s="869"/>
    </row>
    <row r="82" spans="1:14" s="839" customFormat="1" ht="4.3499999999999996" customHeight="1" x14ac:dyDescent="0.2">
      <c r="A82" s="841"/>
      <c r="B82" s="841"/>
      <c r="D82" s="841"/>
      <c r="E82" s="841"/>
      <c r="F82" s="843"/>
      <c r="G82" s="868"/>
    </row>
    <row r="83" spans="1:14" s="839" customFormat="1" ht="30" customHeight="1" x14ac:dyDescent="0.2">
      <c r="A83" s="1466" t="s">
        <v>1333</v>
      </c>
      <c r="B83" s="1467" t="s">
        <v>669</v>
      </c>
      <c r="C83" s="1468"/>
      <c r="D83" s="1469" t="s">
        <v>1334</v>
      </c>
      <c r="F83" s="846"/>
      <c r="G83" s="869" t="str">
        <f>IF(AND(ISBLANK(F83),C83="x",$N$8&gt;0),"Attenzione: domanda a risposta obbligatoria",IF(ISBLANK(F83),"",IF(AND(LEN(F83)=1,OR(UPPER(F83)="N",UPPER(F83)="S")),"",IF(ISBLANK(F83),"","  Errore ! Inserire S o N"))))</f>
        <v/>
      </c>
      <c r="K83" s="847" t="str">
        <f>LEFT(A83,3)</f>
        <v>PRD</v>
      </c>
      <c r="L83" s="847" t="str">
        <f>RIGHT(A83,3)</f>
        <v>396</v>
      </c>
      <c r="M83" s="847" t="str">
        <f>B83</f>
        <v>FLAG</v>
      </c>
      <c r="N83" s="847" t="str">
        <f>IF(AND(LEN(F83)=1,OR(UPPER(F83)="N",UPPER(F83)="S")),UPPER(F83),"")</f>
        <v/>
      </c>
    </row>
    <row r="84" spans="1:14" s="839" customFormat="1" ht="4.3499999999999996" customHeight="1" x14ac:dyDescent="0.2">
      <c r="A84" s="854"/>
      <c r="B84" s="854"/>
      <c r="D84" s="853"/>
      <c r="E84" s="841"/>
      <c r="F84" s="849"/>
      <c r="G84" s="868"/>
    </row>
    <row r="85" spans="1:14" s="839" customFormat="1" ht="30" customHeight="1" x14ac:dyDescent="0.2">
      <c r="A85" s="854" t="s">
        <v>1148</v>
      </c>
      <c r="B85" s="882" t="s">
        <v>669</v>
      </c>
      <c r="D85" s="856" t="s">
        <v>1149</v>
      </c>
      <c r="F85" s="846"/>
      <c r="G85" s="869" t="str">
        <f>IF(AND(ISBLANK(F85),C85="x",$N$8&gt;0),"Attenzione: domanda a risposta obbligatoria",IF(ISBLANK(F85),"",IF(AND(LEN(F85)=1,OR(UPPER(F85)="N",UPPER(F85)="S")),"",IF(ISBLANK(F85),"","  Errore ! Inserire S o N"))))</f>
        <v/>
      </c>
      <c r="K85" s="847" t="str">
        <f>LEFT(A85,3)</f>
        <v>PRD</v>
      </c>
      <c r="L85" s="847" t="str">
        <f>RIGHT(A85,3)</f>
        <v>455</v>
      </c>
      <c r="M85" s="847" t="str">
        <f>B85</f>
        <v>FLAG</v>
      </c>
      <c r="N85" s="847" t="str">
        <f>IF(AND(LEN(F85)=1,OR(UPPER(F85)="N",UPPER(F85)="S")),UPPER(F85),"")</f>
        <v/>
      </c>
    </row>
    <row r="86" spans="1:14" s="839" customFormat="1" ht="4.3499999999999996" customHeight="1" x14ac:dyDescent="0.2">
      <c r="A86" s="854"/>
      <c r="B86" s="854"/>
      <c r="D86" s="853"/>
      <c r="E86" s="841"/>
      <c r="F86" s="849"/>
      <c r="G86" s="868"/>
    </row>
    <row r="87" spans="1:14" s="839" customFormat="1" ht="30" customHeight="1" x14ac:dyDescent="0.2">
      <c r="A87" s="854" t="s">
        <v>1150</v>
      </c>
      <c r="B87" s="882" t="s">
        <v>672</v>
      </c>
      <c r="D87" s="1403" t="s">
        <v>1335</v>
      </c>
      <c r="F87" s="851"/>
      <c r="G87" s="869" t="str">
        <f>IF(AND(ISBLANK(F87),C87="x",$N$8&gt;0),"Attenzione: domanda a risposta obbligatoria",IF(ISBLANK(F87),"",IF(ISNUMBER(F87),IF(F87-INT(F87)=0,"","  Errore ! Inserire un numero intero senza decimali"),"  Errore ! Inserire un numero intero senza decimali")))</f>
        <v/>
      </c>
      <c r="K87" s="847" t="str">
        <f>LEFT(A87,3)</f>
        <v>PRD</v>
      </c>
      <c r="L87" s="847" t="str">
        <f>RIGHT(A87,3)</f>
        <v>456</v>
      </c>
      <c r="M87" s="847" t="str">
        <f>B87</f>
        <v>INT</v>
      </c>
      <c r="N87" s="847" t="str">
        <f>IF(ISNUMBER(F87),ROUND(F87,0),"")</f>
        <v/>
      </c>
    </row>
    <row r="88" spans="1:14" s="839" customFormat="1" ht="4.3499999999999996" customHeight="1" x14ac:dyDescent="0.2">
      <c r="A88" s="854"/>
      <c r="B88" s="854"/>
      <c r="D88" s="853"/>
      <c r="E88" s="841"/>
      <c r="F88" s="849"/>
      <c r="G88" s="868"/>
    </row>
    <row r="89" spans="1:14" s="839" customFormat="1" ht="30" customHeight="1" x14ac:dyDescent="0.2">
      <c r="A89" s="854" t="s">
        <v>1151</v>
      </c>
      <c r="B89" s="882" t="s">
        <v>672</v>
      </c>
      <c r="D89" s="1403" t="s">
        <v>1336</v>
      </c>
      <c r="F89" s="851"/>
      <c r="G89" s="869" t="str">
        <f>IF(AND(ISBLANK(F89),C89="x",$N$8&gt;0),"Attenzione: domanda a risposta obbligatoria",IF(ISBLANK(F89),"",IF(ISNUMBER(F89),IF(F89-INT(F89)=0,"","  Errore ! Inserire un numero intero senza decimali"),"  Errore ! Inserire un numero intero senza decimali")))</f>
        <v/>
      </c>
      <c r="K89" s="847" t="str">
        <f>LEFT(A89,3)</f>
        <v>PRD</v>
      </c>
      <c r="L89" s="847" t="str">
        <f>RIGHT(A89,3)</f>
        <v>457</v>
      </c>
      <c r="M89" s="847" t="str">
        <f>B89</f>
        <v>INT</v>
      </c>
      <c r="N89" s="847" t="str">
        <f>IF(ISNUMBER(F89),ROUND(F89,0),"")</f>
        <v/>
      </c>
    </row>
    <row r="90" spans="1:14" s="839" customFormat="1" ht="4.3499999999999996" customHeight="1" x14ac:dyDescent="0.2">
      <c r="A90" s="854"/>
      <c r="B90" s="854"/>
      <c r="D90" s="853"/>
      <c r="E90" s="841"/>
      <c r="F90" s="849"/>
      <c r="G90" s="868"/>
    </row>
    <row r="91" spans="1:14" s="839" customFormat="1" ht="30" customHeight="1" x14ac:dyDescent="0.2">
      <c r="A91" s="854" t="s">
        <v>848</v>
      </c>
      <c r="B91" s="882" t="s">
        <v>672</v>
      </c>
      <c r="D91" s="856" t="s">
        <v>849</v>
      </c>
      <c r="F91" s="851"/>
      <c r="G91" s="869" t="str">
        <f>IF(AND(ISBLANK(F91),C91="x",$N$8&gt;0),"Attenzione: domanda a risposta obbligatoria",IF(ISBLANK(F91),"",IF(ISNUMBER(F91),IF(F91-INT(F91)=0,"","  Errore ! Inserire un numero intero senza decimali"),"  Errore ! Inserire un numero intero senza decimali")))</f>
        <v/>
      </c>
      <c r="K91" s="847" t="str">
        <f>LEFT(A91,3)</f>
        <v>PRD</v>
      </c>
      <c r="L91" s="847" t="str">
        <f>RIGHT(A91,3)</f>
        <v>368</v>
      </c>
      <c r="M91" s="847" t="str">
        <f>B91</f>
        <v>INT</v>
      </c>
      <c r="N91" s="847" t="str">
        <f>IF(ISNUMBER(F91),ROUND(F91,0),"")</f>
        <v/>
      </c>
    </row>
    <row r="92" spans="1:14" s="839" customFormat="1" ht="4.3499999999999996" customHeight="1" x14ac:dyDescent="0.2">
      <c r="A92" s="854"/>
      <c r="B92" s="854"/>
      <c r="D92" s="853"/>
      <c r="E92" s="841"/>
      <c r="F92" s="849"/>
      <c r="G92" s="868"/>
    </row>
    <row r="93" spans="1:14" s="839" customFormat="1" ht="30" customHeight="1" x14ac:dyDescent="0.2">
      <c r="A93" s="854" t="s">
        <v>850</v>
      </c>
      <c r="B93" s="882" t="s">
        <v>672</v>
      </c>
      <c r="D93" s="856" t="s">
        <v>851</v>
      </c>
      <c r="F93" s="851"/>
      <c r="G93" s="869" t="str">
        <f>IF(AND(ISBLANK(F93),C93="x",$N$8&gt;0),"Attenzione: domanda a risposta obbligatoria",IF(ISBLANK(F93),"",IF(ISNUMBER(F93),IF(F93-INT(F93)=0,"","  Errore ! Inserire un numero intero senza decimali"),"  Errore ! Inserire un numero intero senza decimali")))</f>
        <v/>
      </c>
      <c r="K93" s="847" t="str">
        <f>LEFT(A93,3)</f>
        <v>PRD</v>
      </c>
      <c r="L93" s="847" t="str">
        <f>RIGHT(A93,3)</f>
        <v>369</v>
      </c>
      <c r="M93" s="847" t="str">
        <f>B93</f>
        <v>INT</v>
      </c>
      <c r="N93" s="847" t="str">
        <f>IF(ISNUMBER(F93),ROUND(F93,0),"")</f>
        <v/>
      </c>
    </row>
    <row r="94" spans="1:14" s="839" customFormat="1" ht="4.3499999999999996" customHeight="1" x14ac:dyDescent="0.2">
      <c r="A94" s="854"/>
      <c r="B94" s="854"/>
      <c r="D94" s="853"/>
      <c r="E94" s="841"/>
      <c r="F94" s="849"/>
      <c r="G94" s="868"/>
    </row>
    <row r="95" spans="1:14" s="883" customFormat="1" ht="30" customHeight="1" x14ac:dyDescent="0.2">
      <c r="A95" s="854" t="s">
        <v>852</v>
      </c>
      <c r="B95" s="882" t="s">
        <v>672</v>
      </c>
      <c r="D95" s="856" t="s">
        <v>853</v>
      </c>
      <c r="F95" s="885"/>
      <c r="G95" s="869" t="str">
        <f>IF(AND(ISBLANK(F95),C95="x",$N$8&gt;0),"Attenzione: domanda a risposta obbligatoria",IF(ISBLANK(F95),"",IF(ISNUMBER(F95),IF(F95-INT(F95)=0,"","  Errore ! Inserire un numero intero senza decimali"),"  Errore ! Inserire un numero intero senza decimali")))</f>
        <v/>
      </c>
      <c r="K95" s="899" t="str">
        <f>LEFT(A95,3)</f>
        <v>PRD</v>
      </c>
      <c r="L95" s="899" t="str">
        <f>RIGHT(A95,3)</f>
        <v>370</v>
      </c>
      <c r="M95" s="899" t="str">
        <f>B95</f>
        <v>INT</v>
      </c>
      <c r="N95" s="899" t="str">
        <f>IF(ISNUMBER(F95),ROUND(F95,0),"")</f>
        <v/>
      </c>
    </row>
    <row r="96" spans="1:14" s="839" customFormat="1" ht="4.3499999999999996" customHeight="1" x14ac:dyDescent="0.2">
      <c r="A96" s="854"/>
      <c r="B96" s="854"/>
      <c r="D96" s="853"/>
      <c r="E96" s="841"/>
      <c r="F96" s="849"/>
      <c r="G96" s="868"/>
    </row>
    <row r="97" spans="1:14" s="839" customFormat="1" ht="30" customHeight="1" x14ac:dyDescent="0.2">
      <c r="A97" s="1454" t="s">
        <v>1337</v>
      </c>
      <c r="B97" s="1455" t="s">
        <v>672</v>
      </c>
      <c r="C97" s="1470"/>
      <c r="D97" s="1457" t="s">
        <v>1338</v>
      </c>
      <c r="F97" s="851"/>
      <c r="G97" s="869" t="str">
        <f>IF(AND(ISBLANK(F97),C97="x",$N$8&gt;0),"Attenzione: domanda a risposta obbligatoria",IF(ISBLANK(F97),"",IF(ISNUMBER(F97),IF(F97-INT(F97)=0,"","  Errore ! Inserire un numero intero senza decimali"),"  Errore ! Inserire un numero intero senza decimali")))</f>
        <v/>
      </c>
      <c r="K97" s="847" t="str">
        <f>LEFT(A97,3)</f>
        <v>PRD</v>
      </c>
      <c r="L97" s="847" t="str">
        <f>RIGHT(A97,3)</f>
        <v>491</v>
      </c>
      <c r="M97" s="847" t="str">
        <f>B97</f>
        <v>INT</v>
      </c>
      <c r="N97" s="847" t="str">
        <f>IF(ISNUMBER(F97),ROUND(F97,0),"")</f>
        <v/>
      </c>
    </row>
    <row r="98" spans="1:14" s="839" customFormat="1" ht="4.3499999999999996" customHeight="1" x14ac:dyDescent="0.2">
      <c r="A98" s="854"/>
      <c r="B98" s="854"/>
      <c r="C98" s="883"/>
      <c r="D98" s="853"/>
      <c r="E98" s="841"/>
      <c r="F98" s="849"/>
      <c r="G98" s="868"/>
    </row>
    <row r="99" spans="1:14" s="883" customFormat="1" ht="30" customHeight="1" x14ac:dyDescent="0.2">
      <c r="A99" s="1454" t="s">
        <v>1339</v>
      </c>
      <c r="B99" s="1455" t="s">
        <v>672</v>
      </c>
      <c r="C99" s="1470"/>
      <c r="D99" s="1457" t="s">
        <v>1340</v>
      </c>
      <c r="F99" s="885"/>
      <c r="G99" s="869" t="str">
        <f>IF(AND(ISBLANK(F99),C99="x",$N$8&gt;0),"Attenzione: domanda a risposta obbligatoria",IF(ISBLANK(F99),"",IF(ISNUMBER(F99),IF(F99-INT(F99)=0,"","  Errore ! Inserire un numero intero senza decimali"),"  Errore ! Inserire un numero intero senza decimali")))</f>
        <v/>
      </c>
      <c r="K99" s="899" t="str">
        <f>LEFT(A99,3)</f>
        <v>PRD</v>
      </c>
      <c r="L99" s="899" t="str">
        <f>RIGHT(A99,3)</f>
        <v>492</v>
      </c>
      <c r="M99" s="899" t="str">
        <f>B99</f>
        <v>INT</v>
      </c>
      <c r="N99" s="899" t="str">
        <f>IF(ISNUMBER(F99),ROUND(F99,0),"")</f>
        <v/>
      </c>
    </row>
    <row r="100" spans="1:14" s="839" customFormat="1" ht="4.3499999999999996" customHeight="1" x14ac:dyDescent="0.2">
      <c r="A100" s="854"/>
      <c r="B100" s="854"/>
      <c r="D100" s="853"/>
      <c r="E100" s="841"/>
      <c r="F100" s="849"/>
      <c r="G100" s="868"/>
    </row>
    <row r="101" spans="1:14" s="1210" customFormat="1" ht="35.1" customHeight="1" x14ac:dyDescent="0.2">
      <c r="A101" s="1180" t="s">
        <v>1152</v>
      </c>
      <c r="B101" s="1180"/>
      <c r="C101" s="1209"/>
      <c r="D101" s="1181" t="s">
        <v>1153</v>
      </c>
      <c r="E101" s="1180"/>
      <c r="F101" s="1182"/>
      <c r="G101" s="1186" t="str">
        <f>IF(AND(LEN(F101)=1,OR(UPPER(F101)="N",UPPER(F101)="S")),"",IF(ISBLANK(F101),"","  Errore ! Inserire S o N"))</f>
        <v/>
      </c>
    </row>
    <row r="102" spans="1:14" s="1210" customFormat="1" ht="4.3499999999999996" customHeight="1" x14ac:dyDescent="0.2">
      <c r="A102" s="1211"/>
      <c r="B102" s="1211"/>
      <c r="C102" s="1212"/>
      <c r="D102" s="1213"/>
      <c r="E102" s="1214"/>
      <c r="F102" s="1215"/>
      <c r="G102" s="1216"/>
    </row>
    <row r="103" spans="1:14" s="1210" customFormat="1" ht="30" customHeight="1" x14ac:dyDescent="0.2">
      <c r="A103" s="1217" t="s">
        <v>1154</v>
      </c>
      <c r="B103" s="1218" t="s">
        <v>672</v>
      </c>
      <c r="C103" s="1219"/>
      <c r="D103" s="1220" t="s">
        <v>1155</v>
      </c>
      <c r="F103" s="1221"/>
      <c r="G103" s="1186" t="str">
        <f>IF(AND(ISBLANK(F103),C103="x",$N$8&gt;0),"Attenzione: domanda a risposta obbligatoria",IF(ISBLANK(F103),"",IF(ISNUMBER(F103),IF(F103-INT(F103)=0,"","  Errore ! Inserire un numero intero senza decimali"),"  Errore ! Inserire un numero intero senza decimali")))</f>
        <v/>
      </c>
      <c r="K103" s="1222" t="str">
        <f>LEFT(A103,3)</f>
        <v>WLF</v>
      </c>
      <c r="L103" s="1222" t="str">
        <f>RIGHT(A103,3)</f>
        <v>466</v>
      </c>
      <c r="M103" s="1222" t="str">
        <f>B103</f>
        <v>INT</v>
      </c>
      <c r="N103" s="1222" t="str">
        <f>IF(ISNUMBER(F103),ROUND(F103,0),"")</f>
        <v/>
      </c>
    </row>
    <row r="104" spans="1:14" s="1210" customFormat="1" ht="4.3499999999999996" customHeight="1" x14ac:dyDescent="0.2">
      <c r="A104" s="1217"/>
      <c r="B104" s="1217"/>
      <c r="C104" s="1219"/>
      <c r="D104" s="1223"/>
      <c r="E104" s="1214"/>
      <c r="F104" s="1215"/>
      <c r="G104" s="1216"/>
    </row>
    <row r="105" spans="1:14" s="1210" customFormat="1" ht="30" customHeight="1" x14ac:dyDescent="0.2">
      <c r="A105" s="1217" t="s">
        <v>1156</v>
      </c>
      <c r="B105" s="1218" t="s">
        <v>672</v>
      </c>
      <c r="C105" s="1219"/>
      <c r="D105" s="1220" t="s">
        <v>1166</v>
      </c>
      <c r="F105" s="1221"/>
      <c r="G105" s="1186" t="str">
        <f>IF(AND(ISBLANK(F105),C105="x",$N$8&gt;0),"Attenzione: domanda a risposta obbligatoria",IF(ISBLANK(F105),"",IF(ISNUMBER(F105),IF(F105-INT(F105)=0,"","  Errore ! Inserire un numero intero senza decimali"),"  Errore ! Inserire un numero intero senza decimali")))</f>
        <v/>
      </c>
      <c r="K105" s="1222" t="str">
        <f>LEFT(A105,3)</f>
        <v>WLF</v>
      </c>
      <c r="L105" s="1222" t="str">
        <f>RIGHT(A105,3)</f>
        <v>467</v>
      </c>
      <c r="M105" s="1222" t="str">
        <f>B105</f>
        <v>INT</v>
      </c>
      <c r="N105" s="1222" t="str">
        <f>IF(ISNUMBER(F105),ROUND(F105,0),"")</f>
        <v/>
      </c>
    </row>
    <row r="106" spans="1:14" s="1210" customFormat="1" ht="4.3499999999999996" customHeight="1" x14ac:dyDescent="0.2">
      <c r="A106" s="1217"/>
      <c r="B106" s="1217"/>
      <c r="C106" s="1219"/>
      <c r="D106" s="1223"/>
      <c r="E106" s="1214"/>
      <c r="F106" s="1215"/>
      <c r="G106" s="1216"/>
    </row>
    <row r="107" spans="1:14" s="1210" customFormat="1" ht="30" customHeight="1" x14ac:dyDescent="0.2">
      <c r="A107" s="1217" t="s">
        <v>1157</v>
      </c>
      <c r="B107" s="1218" t="s">
        <v>672</v>
      </c>
      <c r="C107" s="1219"/>
      <c r="D107" s="1220" t="s">
        <v>1170</v>
      </c>
      <c r="F107" s="1221"/>
      <c r="G107" s="1186" t="str">
        <f>IF(AND(ISBLANK(F107),C107="x",$N$8&gt;0),"Attenzione: domanda a risposta obbligatoria",IF(ISBLANK(F107),"",IF(ISNUMBER(F107),IF(F107-INT(F107)=0,"","  Errore ! Inserire un numero intero senza decimali"),"  Errore ! Inserire un numero intero senza decimali")))</f>
        <v/>
      </c>
      <c r="K107" s="1222" t="str">
        <f>LEFT(A107,3)</f>
        <v>WLF</v>
      </c>
      <c r="L107" s="1222" t="str">
        <f>RIGHT(A107,3)</f>
        <v>468</v>
      </c>
      <c r="M107" s="1222" t="str">
        <f>B107</f>
        <v>INT</v>
      </c>
      <c r="N107" s="1222" t="str">
        <f>IF(ISNUMBER(F107),ROUND(F107,0),"")</f>
        <v/>
      </c>
    </row>
    <row r="108" spans="1:14" s="1210" customFormat="1" ht="4.3499999999999996" customHeight="1" x14ac:dyDescent="0.2">
      <c r="A108" s="1217"/>
      <c r="B108" s="1217"/>
      <c r="C108" s="1219"/>
      <c r="D108" s="1223"/>
      <c r="E108" s="1214"/>
      <c r="F108" s="1215"/>
      <c r="G108" s="1216"/>
    </row>
    <row r="109" spans="1:14" s="1210" customFormat="1" ht="30" customHeight="1" x14ac:dyDescent="0.2">
      <c r="A109" s="1217" t="s">
        <v>1158</v>
      </c>
      <c r="B109" s="1218" t="s">
        <v>672</v>
      </c>
      <c r="C109" s="1219"/>
      <c r="D109" s="1220" t="s">
        <v>1167</v>
      </c>
      <c r="F109" s="1221"/>
      <c r="G109" s="1186" t="str">
        <f>IF(AND(ISBLANK(F109),C109="x",$N$8&gt;0),"Attenzione: domanda a risposta obbligatoria",IF(ISBLANK(F109),"",IF(ISNUMBER(F109),IF(F109-INT(F109)=0,"","  Errore ! Inserire un numero intero senza decimali"),"  Errore ! Inserire un numero intero senza decimali")))</f>
        <v/>
      </c>
      <c r="K109" s="1222" t="str">
        <f>LEFT(A109,3)</f>
        <v>WLF</v>
      </c>
      <c r="L109" s="1222" t="str">
        <f>RIGHT(A109,3)</f>
        <v>469</v>
      </c>
      <c r="M109" s="1222" t="str">
        <f>B109</f>
        <v>INT</v>
      </c>
      <c r="N109" s="1222" t="str">
        <f>IF(ISNUMBER(F109),ROUND(F109,0),"")</f>
        <v/>
      </c>
    </row>
    <row r="110" spans="1:14" s="1210" customFormat="1" ht="4.3499999999999996" customHeight="1" x14ac:dyDescent="0.2">
      <c r="A110" s="1217"/>
      <c r="B110" s="1217"/>
      <c r="C110" s="1219"/>
      <c r="D110" s="1223"/>
      <c r="E110" s="1214"/>
      <c r="F110" s="1215"/>
      <c r="G110" s="1216"/>
    </row>
    <row r="111" spans="1:14" s="1210" customFormat="1" ht="30" customHeight="1" x14ac:dyDescent="0.2">
      <c r="A111" s="1217" t="s">
        <v>1159</v>
      </c>
      <c r="B111" s="1218" t="s">
        <v>672</v>
      </c>
      <c r="C111" s="1219"/>
      <c r="D111" s="1220" t="s">
        <v>1168</v>
      </c>
      <c r="F111" s="1221"/>
      <c r="G111" s="1186" t="str">
        <f>IF(AND(ISBLANK(F111),C111="x",$N$8&gt;0),"Attenzione: domanda a risposta obbligatoria",IF(ISBLANK(F111),"",IF(ISNUMBER(F111),IF(F111-INT(F111)=0,"","  Errore ! Inserire un numero intero senza decimali"),"  Errore ! Inserire un numero intero senza decimali")))</f>
        <v/>
      </c>
      <c r="K111" s="1222" t="str">
        <f>LEFT(A111,3)</f>
        <v>WLF</v>
      </c>
      <c r="L111" s="1222" t="str">
        <f>RIGHT(A111,3)</f>
        <v>472</v>
      </c>
      <c r="M111" s="1222" t="str">
        <f>B111</f>
        <v>INT</v>
      </c>
      <c r="N111" s="1222" t="str">
        <f>IF(ISNUMBER(F111),ROUND(F111,0),"")</f>
        <v/>
      </c>
    </row>
    <row r="112" spans="1:14" s="1210" customFormat="1" ht="4.3499999999999996" customHeight="1" x14ac:dyDescent="0.2">
      <c r="A112" s="1217"/>
      <c r="B112" s="1217"/>
      <c r="C112" s="1219"/>
      <c r="D112" s="1223"/>
      <c r="E112" s="1214"/>
      <c r="F112" s="1215"/>
      <c r="G112" s="1216"/>
    </row>
    <row r="113" spans="1:14" s="1210" customFormat="1" ht="30" customHeight="1" x14ac:dyDescent="0.2">
      <c r="A113" s="1217" t="s">
        <v>1160</v>
      </c>
      <c r="B113" s="1218" t="s">
        <v>672</v>
      </c>
      <c r="C113" s="1219"/>
      <c r="D113" s="1220" t="s">
        <v>1169</v>
      </c>
      <c r="F113" s="1221"/>
      <c r="G113" s="1186" t="str">
        <f>IF(AND(ISBLANK(F113),C113="x",$N$8&gt;0),"Attenzione: domanda a risposta obbligatoria",IF(ISBLANK(F113),"",IF(ISNUMBER(F113),IF(F113-INT(F113)=0,"","  Errore ! Inserire un numero intero senza decimali"),"  Errore ! Inserire un numero intero senza decimali")))</f>
        <v/>
      </c>
      <c r="K113" s="1222" t="str">
        <f>LEFT(A113,3)</f>
        <v>WLF</v>
      </c>
      <c r="L113" s="1222" t="str">
        <f>RIGHT(A113,3)</f>
        <v>471</v>
      </c>
      <c r="M113" s="1222" t="str">
        <f>B113</f>
        <v>INT</v>
      </c>
      <c r="N113" s="1222" t="str">
        <f>IF(ISNUMBER(F113),ROUND(F113,0),"")</f>
        <v/>
      </c>
    </row>
    <row r="114" spans="1:14" s="1210" customFormat="1" ht="4.3499999999999996" customHeight="1" x14ac:dyDescent="0.2">
      <c r="A114" s="1217"/>
      <c r="B114" s="1217"/>
      <c r="D114" s="1223"/>
      <c r="E114" s="1214"/>
      <c r="F114" s="1215"/>
      <c r="G114" s="1216"/>
    </row>
    <row r="115" spans="1:14" s="839" customFormat="1" ht="16.5" customHeight="1" x14ac:dyDescent="0.2">
      <c r="A115" s="1180" t="s">
        <v>698</v>
      </c>
      <c r="B115" s="1180"/>
      <c r="C115" s="1180"/>
      <c r="D115" s="1181" t="s">
        <v>361</v>
      </c>
      <c r="E115" s="1180"/>
      <c r="F115" s="1182"/>
      <c r="G115" s="868"/>
    </row>
    <row r="116" spans="1:14" s="839" customFormat="1" ht="4.3499999999999996" customHeight="1" x14ac:dyDescent="0.2">
      <c r="A116" s="854"/>
      <c r="B116" s="854"/>
      <c r="D116" s="853"/>
      <c r="E116" s="841"/>
      <c r="F116" s="849"/>
      <c r="G116" s="868"/>
    </row>
    <row r="117" spans="1:14" s="839" customFormat="1" ht="30" customHeight="1" x14ac:dyDescent="0.2">
      <c r="A117" s="844" t="s">
        <v>715</v>
      </c>
      <c r="B117" s="845" t="s">
        <v>669</v>
      </c>
      <c r="D117" s="838" t="s">
        <v>716</v>
      </c>
      <c r="F117" s="846"/>
      <c r="G117" s="869" t="str">
        <f>IF(AND(ISBLANK(F117),C117="x",$N$8&gt;0),"Attenzione: domanda a risposta obbligatoria",IF(ISBLANK(F117),"",IF(AND(LEN(F117)=1,OR(UPPER(F117)="N",UPPER(F117)="S")),"",IF(ISBLANK(F117),"","  Errore ! Inserire S o N"))))</f>
        <v/>
      </c>
      <c r="K117" s="847" t="str">
        <f>LEFT(A117,3)</f>
        <v>CPL</v>
      </c>
      <c r="L117" s="847" t="str">
        <f>RIGHT(A117,3)</f>
        <v>194</v>
      </c>
      <c r="M117" s="847" t="str">
        <f>B117</f>
        <v>FLAG</v>
      </c>
      <c r="N117" s="847" t="str">
        <f>IF(AND(LEN(F117)=1,OR(UPPER(F117)="N",UPPER(F117)="S")),UPPER(F117),"")</f>
        <v/>
      </c>
    </row>
    <row r="118" spans="1:14" s="839" customFormat="1" ht="4.3499999999999996" customHeight="1" x14ac:dyDescent="0.2">
      <c r="A118" s="854"/>
      <c r="B118" s="854"/>
      <c r="D118" s="853"/>
      <c r="E118" s="841"/>
      <c r="F118" s="849"/>
      <c r="G118" s="868"/>
    </row>
    <row r="119" spans="1:14" ht="30" customHeight="1" x14ac:dyDescent="0.25">
      <c r="A119" s="844" t="s">
        <v>703</v>
      </c>
      <c r="B119" s="845" t="s">
        <v>669</v>
      </c>
      <c r="C119" s="839"/>
      <c r="D119" s="838" t="s">
        <v>704</v>
      </c>
      <c r="E119" s="839"/>
      <c r="F119" s="846"/>
      <c r="G119" s="869" t="str">
        <f>IF(OR(ISBLANK(F119),F119="Singola",F119="Associata"),"","  Errore ! Inserire Singola o Associata")</f>
        <v/>
      </c>
      <c r="H119" s="839"/>
      <c r="I119" s="839"/>
      <c r="J119" s="839"/>
      <c r="K119" s="847" t="str">
        <f>LEFT(A119,3)</f>
        <v>CPL</v>
      </c>
      <c r="L119" s="847" t="str">
        <f>RIGHT(A119,3)</f>
        <v>147</v>
      </c>
      <c r="M119" s="847" t="str">
        <f>B119</f>
        <v>FLAG</v>
      </c>
      <c r="N119" s="847" t="str">
        <f>IF(F119="singola","S",IF(F119="associata","N",""))</f>
        <v/>
      </c>
    </row>
    <row r="120" spans="1:14" s="839" customFormat="1" ht="4.3499999999999996" customHeight="1" x14ac:dyDescent="0.2">
      <c r="A120" s="854"/>
      <c r="B120" s="854"/>
      <c r="D120" s="853"/>
      <c r="E120" s="841"/>
      <c r="F120" s="849"/>
      <c r="G120" s="868"/>
    </row>
    <row r="121" spans="1:14" ht="30" customHeight="1" x14ac:dyDescent="0.25">
      <c r="A121" s="844" t="s">
        <v>717</v>
      </c>
      <c r="B121" s="845" t="s">
        <v>675</v>
      </c>
      <c r="C121" s="839"/>
      <c r="D121" s="856" t="s">
        <v>854</v>
      </c>
      <c r="E121" s="839"/>
      <c r="F121" s="1185"/>
      <c r="G121" s="1186" t="str">
        <f>IF(AND(ISBLANK(F121),C121="x",$N$8&gt;0),"Attenzione: domanda a risposta obbligatoria",IF(ISBLANK(F121),"",IF(ISNUMBER(F121),IF(F121-ROUND(F121,4)=0,"","  Errore ! Inserire una % con al massimo due valori decimali"),"  Errore ! Inserire una % con al massimo due valori decimali")))</f>
        <v/>
      </c>
      <c r="H121" s="839"/>
      <c r="I121" s="839"/>
      <c r="J121" s="839"/>
      <c r="K121" s="847" t="str">
        <f>LEFT(A121,3)</f>
        <v>CPL</v>
      </c>
      <c r="L121" s="847" t="str">
        <f>RIGHT(A121,3)</f>
        <v>182</v>
      </c>
      <c r="M121" s="847" t="str">
        <f>B121</f>
        <v>PERC</v>
      </c>
      <c r="N121" s="847" t="str">
        <f>IF(ISNUMBER(F121),ROUND(F121,4)*100,"")</f>
        <v/>
      </c>
    </row>
    <row r="122" spans="1:14" s="839" customFormat="1" ht="4.3499999999999996" customHeight="1" x14ac:dyDescent="0.2">
      <c r="A122" s="854"/>
      <c r="B122" s="854"/>
      <c r="D122" s="853"/>
      <c r="E122" s="841"/>
      <c r="F122" s="849"/>
      <c r="G122" s="868"/>
    </row>
    <row r="123" spans="1:14" ht="16.5" customHeight="1" x14ac:dyDescent="0.3">
      <c r="A123" s="1180" t="s">
        <v>705</v>
      </c>
      <c r="B123" s="1180"/>
      <c r="C123" s="1180"/>
      <c r="D123" s="1181" t="s">
        <v>706</v>
      </c>
      <c r="E123" s="1180"/>
      <c r="F123" s="1182"/>
      <c r="G123" s="944"/>
      <c r="H123" s="839"/>
      <c r="I123" s="839"/>
      <c r="J123" s="839"/>
      <c r="K123" s="839"/>
      <c r="L123" s="839"/>
      <c r="M123" s="839"/>
      <c r="N123" s="839"/>
    </row>
    <row r="124" spans="1:14" s="839" customFormat="1" ht="4.3499999999999996" customHeight="1" x14ac:dyDescent="0.2">
      <c r="A124" s="854"/>
      <c r="B124" s="854"/>
      <c r="D124" s="853"/>
      <c r="E124" s="841"/>
      <c r="F124" s="849"/>
      <c r="G124" s="868"/>
    </row>
    <row r="125" spans="1:14" ht="15" customHeight="1" x14ac:dyDescent="0.3">
      <c r="A125" s="844" t="s">
        <v>707</v>
      </c>
      <c r="B125" s="844" t="s">
        <v>487</v>
      </c>
      <c r="C125" s="839"/>
      <c r="D125" s="841" t="s">
        <v>708</v>
      </c>
      <c r="E125" s="839"/>
      <c r="F125" s="843"/>
      <c r="G125" s="944"/>
      <c r="H125" s="839"/>
      <c r="I125" s="839"/>
      <c r="J125" s="839"/>
      <c r="K125" s="847" t="str">
        <f>LEFT(A125,3)</f>
        <v>INF</v>
      </c>
      <c r="L125" s="847" t="str">
        <f>RIGHT(A125,3)</f>
        <v>209</v>
      </c>
      <c r="M125" s="847" t="str">
        <f>B125</f>
        <v>NOTE</v>
      </c>
      <c r="N125" s="839" t="str">
        <f>IF(ISBLANK(D126),"",LEFT(D126,1500))</f>
        <v/>
      </c>
    </row>
    <row r="126" spans="1:14" ht="45" customHeight="1" x14ac:dyDescent="0.25">
      <c r="A126" s="1189"/>
      <c r="B126" s="1189"/>
      <c r="C126" s="839"/>
      <c r="D126" s="1792"/>
      <c r="E126" s="1793"/>
      <c r="F126" s="1794"/>
      <c r="G126" s="869" t="str">
        <f>IF(LEN(D126)&gt;1500,"Attenzione, è stato superato il numero massimo di 1500 caratteri","")</f>
        <v/>
      </c>
      <c r="H126" s="839"/>
      <c r="I126" s="839"/>
      <c r="J126" s="839"/>
      <c r="K126" s="839"/>
      <c r="L126" s="839"/>
      <c r="M126" s="839"/>
      <c r="N126" s="839"/>
    </row>
    <row r="127" spans="1:14" s="839" customFormat="1" ht="4.3499999999999996" customHeight="1" x14ac:dyDescent="0.2">
      <c r="A127" s="854"/>
      <c r="B127" s="854"/>
      <c r="D127" s="853"/>
      <c r="E127" s="841"/>
      <c r="F127" s="849"/>
      <c r="G127" s="868"/>
    </row>
    <row r="128" spans="1:14" ht="15" customHeight="1" x14ac:dyDescent="0.3">
      <c r="A128" s="844" t="s">
        <v>709</v>
      </c>
      <c r="B128" s="844" t="s">
        <v>487</v>
      </c>
      <c r="C128" s="839"/>
      <c r="D128" s="841" t="s">
        <v>710</v>
      </c>
      <c r="E128" s="839"/>
      <c r="F128" s="843"/>
      <c r="G128" s="944"/>
      <c r="H128" s="839"/>
      <c r="I128" s="839"/>
      <c r="J128" s="839"/>
      <c r="K128" s="847" t="str">
        <f>LEFT(A128,3)</f>
        <v>INF</v>
      </c>
      <c r="L128" s="847" t="str">
        <f>RIGHT(A128,3)</f>
        <v>127</v>
      </c>
      <c r="M128" s="847" t="str">
        <f>B128</f>
        <v>NOTE</v>
      </c>
      <c r="N128" s="839" t="str">
        <f>IF(ISBLANK(D129),"",LEFT(D129,1500))</f>
        <v/>
      </c>
    </row>
    <row r="129" spans="1:14" ht="45" customHeight="1" x14ac:dyDescent="0.25">
      <c r="A129" s="1189"/>
      <c r="B129" s="1189"/>
      <c r="C129" s="839"/>
      <c r="D129" s="1792"/>
      <c r="E129" s="1793"/>
      <c r="F129" s="1794"/>
      <c r="G129" s="869" t="str">
        <f>IF(LEN(D129)&gt;1500,"Attenzione, è stato superato il numero massimo di 1500 caratteri","")</f>
        <v/>
      </c>
      <c r="H129" s="839"/>
      <c r="I129" s="839"/>
      <c r="J129" s="839"/>
      <c r="K129" s="863" t="s">
        <v>534</v>
      </c>
      <c r="L129" s="839"/>
      <c r="M129" s="839"/>
      <c r="N129" s="839"/>
    </row>
    <row r="130" spans="1:14" s="1009" customFormat="1" ht="24.9" customHeight="1" x14ac:dyDescent="0.25">
      <c r="A130" s="1198" t="s">
        <v>1341</v>
      </c>
      <c r="B130" s="1199"/>
      <c r="C130" s="1200"/>
      <c r="D130" s="1200"/>
      <c r="E130" s="1200"/>
      <c r="F130" s="1200"/>
    </row>
    <row r="131" spans="1:14" x14ac:dyDescent="0.25">
      <c r="A131" s="1198" t="s">
        <v>1342</v>
      </c>
      <c r="B131" s="865"/>
      <c r="H131" s="839"/>
      <c r="I131" s="1183"/>
      <c r="J131" s="862"/>
    </row>
    <row r="132" spans="1:14" s="1009" customFormat="1" ht="24.9" customHeight="1" x14ac:dyDescent="0.25">
      <c r="A132" s="1198" t="s">
        <v>1380</v>
      </c>
      <c r="B132" s="1199"/>
      <c r="C132" s="1200"/>
      <c r="D132" s="1200"/>
      <c r="E132" s="1200"/>
      <c r="F132" s="1200"/>
    </row>
    <row r="133" spans="1:14" x14ac:dyDescent="0.25">
      <c r="A133" s="1224" t="s">
        <v>1381</v>
      </c>
    </row>
    <row r="134" spans="1:14" s="1009" customFormat="1" ht="24.9" customHeight="1" x14ac:dyDescent="0.25">
      <c r="A134" s="1198" t="s">
        <v>1382</v>
      </c>
      <c r="B134" s="1199"/>
      <c r="C134" s="1200"/>
      <c r="D134" s="1200"/>
      <c r="E134" s="1200"/>
      <c r="F134" s="1200"/>
    </row>
    <row r="135" spans="1:14" s="1009" customFormat="1" ht="24.9" customHeight="1" x14ac:dyDescent="0.25">
      <c r="A135" s="1198" t="s">
        <v>1383</v>
      </c>
      <c r="B135" s="1199"/>
      <c r="C135" s="1200"/>
      <c r="D135" s="1200"/>
      <c r="E135" s="1200"/>
      <c r="F135" s="1200"/>
    </row>
    <row r="136" spans="1:14" x14ac:dyDescent="0.25">
      <c r="A136" s="1224" t="s">
        <v>1343</v>
      </c>
    </row>
    <row r="137" spans="1:14" s="1009" customFormat="1" ht="24.9" customHeight="1" x14ac:dyDescent="0.25">
      <c r="A137" s="1198" t="s">
        <v>1384</v>
      </c>
      <c r="B137" s="1199"/>
      <c r="C137" s="1200"/>
      <c r="D137" s="1200"/>
      <c r="E137" s="1200"/>
      <c r="F137" s="1200"/>
    </row>
    <row r="138" spans="1:14" s="1009" customFormat="1" ht="24.9" customHeight="1" x14ac:dyDescent="0.3">
      <c r="A138" s="1198" t="s">
        <v>1385</v>
      </c>
      <c r="B138" s="1199"/>
      <c r="C138" s="1200"/>
      <c r="D138" s="1200"/>
      <c r="E138" s="1200"/>
      <c r="F138" s="1200"/>
    </row>
    <row r="139" spans="1:14" x14ac:dyDescent="0.25">
      <c r="A139" s="1224" t="s">
        <v>1344</v>
      </c>
    </row>
  </sheetData>
  <sheetProtection algorithmName="SHA-512" hashValue="MjxqCp9c0NqflkARE0c0M2PJO0oTycfidO8+ufaZHiahN7jAvY0jxRVajmL6XnRUv43T6BjYzMq8Z75B+LoZ2g==" saltValue="/zBUX1KlUmXB0+I8UBDCRg==" spinCount="100000" sheet="1" formatColumns="0" selectLockedCells="1"/>
  <dataConsolidate/>
  <mergeCells count="4">
    <mergeCell ref="D129:F129"/>
    <mergeCell ref="G2:G3"/>
    <mergeCell ref="G5:G6"/>
    <mergeCell ref="D126:F126"/>
  </mergeCells>
  <dataValidations count="7">
    <dataValidation type="list" showInputMessage="1" showErrorMessage="1" errorTitle="Errore di digitazione" error="Digitare 'Singola' o 'Associata' o lasciare in bianco" sqref="F119 IS119 SO119 ACK119 AMG119 AWC119 BFY119 BPU119 BZQ119 CJM119 CTI119 DDE119 DNA119 DWW119 EGS119 EQO119 FAK119 FKG119 FUC119 GDY119 GNU119 GXQ119 HHM119 HRI119 IBE119 ILA119 IUW119 JES119 JOO119 JYK119 KIG119 KSC119 LBY119 LLU119 LVQ119 MFM119 MPI119 MZE119 NJA119 NSW119 OCS119 OMO119 OWK119 PGG119 PQC119 PZY119 QJU119 QTQ119 RDM119 RNI119 RXE119 SHA119 SQW119 TAS119 TKO119 TUK119 UEG119 UOC119 UXY119 VHU119 VRQ119 WBM119 WLI119 WVE119 F65657 IS65657 SO65657 ACK65657 AMG65657 AWC65657 BFY65657 BPU65657 BZQ65657 CJM65657 CTI65657 DDE65657 DNA65657 DWW65657 EGS65657 EQO65657 FAK65657 FKG65657 FUC65657 GDY65657 GNU65657 GXQ65657 HHM65657 HRI65657 IBE65657 ILA65657 IUW65657 JES65657 JOO65657 JYK65657 KIG65657 KSC65657 LBY65657 LLU65657 LVQ65657 MFM65657 MPI65657 MZE65657 NJA65657 NSW65657 OCS65657 OMO65657 OWK65657 PGG65657 PQC65657 PZY65657 QJU65657 QTQ65657 RDM65657 RNI65657 RXE65657 SHA65657 SQW65657 TAS65657 TKO65657 TUK65657 UEG65657 UOC65657 UXY65657 VHU65657 VRQ65657 WBM65657 WLI65657 WVE65657 F131193 IS131193 SO131193 ACK131193 AMG131193 AWC131193 BFY131193 BPU131193 BZQ131193 CJM131193 CTI131193 DDE131193 DNA131193 DWW131193 EGS131193 EQO131193 FAK131193 FKG131193 FUC131193 GDY131193 GNU131193 GXQ131193 HHM131193 HRI131193 IBE131193 ILA131193 IUW131193 JES131193 JOO131193 JYK131193 KIG131193 KSC131193 LBY131193 LLU131193 LVQ131193 MFM131193 MPI131193 MZE131193 NJA131193 NSW131193 OCS131193 OMO131193 OWK131193 PGG131193 PQC131193 PZY131193 QJU131193 QTQ131193 RDM131193 RNI131193 RXE131193 SHA131193 SQW131193 TAS131193 TKO131193 TUK131193 UEG131193 UOC131193 UXY131193 VHU131193 VRQ131193 WBM131193 WLI131193 WVE131193 F196729 IS196729 SO196729 ACK196729 AMG196729 AWC196729 BFY196729 BPU196729 BZQ196729 CJM196729 CTI196729 DDE196729 DNA196729 DWW196729 EGS196729 EQO196729 FAK196729 FKG196729 FUC196729 GDY196729 GNU196729 GXQ196729 HHM196729 HRI196729 IBE196729 ILA196729 IUW196729 JES196729 JOO196729 JYK196729 KIG196729 KSC196729 LBY196729 LLU196729 LVQ196729 MFM196729 MPI196729 MZE196729 NJA196729 NSW196729 OCS196729 OMO196729 OWK196729 PGG196729 PQC196729 PZY196729 QJU196729 QTQ196729 RDM196729 RNI196729 RXE196729 SHA196729 SQW196729 TAS196729 TKO196729 TUK196729 UEG196729 UOC196729 UXY196729 VHU196729 VRQ196729 WBM196729 WLI196729 WVE196729 F262265 IS262265 SO262265 ACK262265 AMG262265 AWC262265 BFY262265 BPU262265 BZQ262265 CJM262265 CTI262265 DDE262265 DNA262265 DWW262265 EGS262265 EQO262265 FAK262265 FKG262265 FUC262265 GDY262265 GNU262265 GXQ262265 HHM262265 HRI262265 IBE262265 ILA262265 IUW262265 JES262265 JOO262265 JYK262265 KIG262265 KSC262265 LBY262265 LLU262265 LVQ262265 MFM262265 MPI262265 MZE262265 NJA262265 NSW262265 OCS262265 OMO262265 OWK262265 PGG262265 PQC262265 PZY262265 QJU262265 QTQ262265 RDM262265 RNI262265 RXE262265 SHA262265 SQW262265 TAS262265 TKO262265 TUK262265 UEG262265 UOC262265 UXY262265 VHU262265 VRQ262265 WBM262265 WLI262265 WVE262265 F327801 IS327801 SO327801 ACK327801 AMG327801 AWC327801 BFY327801 BPU327801 BZQ327801 CJM327801 CTI327801 DDE327801 DNA327801 DWW327801 EGS327801 EQO327801 FAK327801 FKG327801 FUC327801 GDY327801 GNU327801 GXQ327801 HHM327801 HRI327801 IBE327801 ILA327801 IUW327801 JES327801 JOO327801 JYK327801 KIG327801 KSC327801 LBY327801 LLU327801 LVQ327801 MFM327801 MPI327801 MZE327801 NJA327801 NSW327801 OCS327801 OMO327801 OWK327801 PGG327801 PQC327801 PZY327801 QJU327801 QTQ327801 RDM327801 RNI327801 RXE327801 SHA327801 SQW327801 TAS327801 TKO327801 TUK327801 UEG327801 UOC327801 UXY327801 VHU327801 VRQ327801 WBM327801 WLI327801 WVE327801 F393337 IS393337 SO393337 ACK393337 AMG393337 AWC393337 BFY393337 BPU393337 BZQ393337 CJM393337 CTI393337 DDE393337 DNA393337 DWW393337 EGS393337 EQO393337 FAK393337 FKG393337 FUC393337 GDY393337 GNU393337 GXQ393337 HHM393337 HRI393337 IBE393337 ILA393337 IUW393337 JES393337 JOO393337 JYK393337 KIG393337 KSC393337 LBY393337 LLU393337 LVQ393337 MFM393337 MPI393337 MZE393337 NJA393337 NSW393337 OCS393337 OMO393337 OWK393337 PGG393337 PQC393337 PZY393337 QJU393337 QTQ393337 RDM393337 RNI393337 RXE393337 SHA393337 SQW393337 TAS393337 TKO393337 TUK393337 UEG393337 UOC393337 UXY393337 VHU393337 VRQ393337 WBM393337 WLI393337 WVE393337 F458873 IS458873 SO458873 ACK458873 AMG458873 AWC458873 BFY458873 BPU458873 BZQ458873 CJM458873 CTI458873 DDE458873 DNA458873 DWW458873 EGS458873 EQO458873 FAK458873 FKG458873 FUC458873 GDY458873 GNU458873 GXQ458873 HHM458873 HRI458873 IBE458873 ILA458873 IUW458873 JES458873 JOO458873 JYK458873 KIG458873 KSC458873 LBY458873 LLU458873 LVQ458873 MFM458873 MPI458873 MZE458873 NJA458873 NSW458873 OCS458873 OMO458873 OWK458873 PGG458873 PQC458873 PZY458873 QJU458873 QTQ458873 RDM458873 RNI458873 RXE458873 SHA458873 SQW458873 TAS458873 TKO458873 TUK458873 UEG458873 UOC458873 UXY458873 VHU458873 VRQ458873 WBM458873 WLI458873 WVE458873 F524409 IS524409 SO524409 ACK524409 AMG524409 AWC524409 BFY524409 BPU524409 BZQ524409 CJM524409 CTI524409 DDE524409 DNA524409 DWW524409 EGS524409 EQO524409 FAK524409 FKG524409 FUC524409 GDY524409 GNU524409 GXQ524409 HHM524409 HRI524409 IBE524409 ILA524409 IUW524409 JES524409 JOO524409 JYK524409 KIG524409 KSC524409 LBY524409 LLU524409 LVQ524409 MFM524409 MPI524409 MZE524409 NJA524409 NSW524409 OCS524409 OMO524409 OWK524409 PGG524409 PQC524409 PZY524409 QJU524409 QTQ524409 RDM524409 RNI524409 RXE524409 SHA524409 SQW524409 TAS524409 TKO524409 TUK524409 UEG524409 UOC524409 UXY524409 VHU524409 VRQ524409 WBM524409 WLI524409 WVE524409 F589945 IS589945 SO589945 ACK589945 AMG589945 AWC589945 BFY589945 BPU589945 BZQ589945 CJM589945 CTI589945 DDE589945 DNA589945 DWW589945 EGS589945 EQO589945 FAK589945 FKG589945 FUC589945 GDY589945 GNU589945 GXQ589945 HHM589945 HRI589945 IBE589945 ILA589945 IUW589945 JES589945 JOO589945 JYK589945 KIG589945 KSC589945 LBY589945 LLU589945 LVQ589945 MFM589945 MPI589945 MZE589945 NJA589945 NSW589945 OCS589945 OMO589945 OWK589945 PGG589945 PQC589945 PZY589945 QJU589945 QTQ589945 RDM589945 RNI589945 RXE589945 SHA589945 SQW589945 TAS589945 TKO589945 TUK589945 UEG589945 UOC589945 UXY589945 VHU589945 VRQ589945 WBM589945 WLI589945 WVE589945 F655481 IS655481 SO655481 ACK655481 AMG655481 AWC655481 BFY655481 BPU655481 BZQ655481 CJM655481 CTI655481 DDE655481 DNA655481 DWW655481 EGS655481 EQO655481 FAK655481 FKG655481 FUC655481 GDY655481 GNU655481 GXQ655481 HHM655481 HRI655481 IBE655481 ILA655481 IUW655481 JES655481 JOO655481 JYK655481 KIG655481 KSC655481 LBY655481 LLU655481 LVQ655481 MFM655481 MPI655481 MZE655481 NJA655481 NSW655481 OCS655481 OMO655481 OWK655481 PGG655481 PQC655481 PZY655481 QJU655481 QTQ655481 RDM655481 RNI655481 RXE655481 SHA655481 SQW655481 TAS655481 TKO655481 TUK655481 UEG655481 UOC655481 UXY655481 VHU655481 VRQ655481 WBM655481 WLI655481 WVE655481 F721017 IS721017 SO721017 ACK721017 AMG721017 AWC721017 BFY721017 BPU721017 BZQ721017 CJM721017 CTI721017 DDE721017 DNA721017 DWW721017 EGS721017 EQO721017 FAK721017 FKG721017 FUC721017 GDY721017 GNU721017 GXQ721017 HHM721017 HRI721017 IBE721017 ILA721017 IUW721017 JES721017 JOO721017 JYK721017 KIG721017 KSC721017 LBY721017 LLU721017 LVQ721017 MFM721017 MPI721017 MZE721017 NJA721017 NSW721017 OCS721017 OMO721017 OWK721017 PGG721017 PQC721017 PZY721017 QJU721017 QTQ721017 RDM721017 RNI721017 RXE721017 SHA721017 SQW721017 TAS721017 TKO721017 TUK721017 UEG721017 UOC721017 UXY721017 VHU721017 VRQ721017 WBM721017 WLI721017 WVE721017 F786553 IS786553 SO786553 ACK786553 AMG786553 AWC786553 BFY786553 BPU786553 BZQ786553 CJM786553 CTI786553 DDE786553 DNA786553 DWW786553 EGS786553 EQO786553 FAK786553 FKG786553 FUC786553 GDY786553 GNU786553 GXQ786553 HHM786553 HRI786553 IBE786553 ILA786553 IUW786553 JES786553 JOO786553 JYK786553 KIG786553 KSC786553 LBY786553 LLU786553 LVQ786553 MFM786553 MPI786553 MZE786553 NJA786553 NSW786553 OCS786553 OMO786553 OWK786553 PGG786553 PQC786553 PZY786553 QJU786553 QTQ786553 RDM786553 RNI786553 RXE786553 SHA786553 SQW786553 TAS786553 TKO786553 TUK786553 UEG786553 UOC786553 UXY786553 VHU786553 VRQ786553 WBM786553 WLI786553 WVE786553 F852089 IS852089 SO852089 ACK852089 AMG852089 AWC852089 BFY852089 BPU852089 BZQ852089 CJM852089 CTI852089 DDE852089 DNA852089 DWW852089 EGS852089 EQO852089 FAK852089 FKG852089 FUC852089 GDY852089 GNU852089 GXQ852089 HHM852089 HRI852089 IBE852089 ILA852089 IUW852089 JES852089 JOO852089 JYK852089 KIG852089 KSC852089 LBY852089 LLU852089 LVQ852089 MFM852089 MPI852089 MZE852089 NJA852089 NSW852089 OCS852089 OMO852089 OWK852089 PGG852089 PQC852089 PZY852089 QJU852089 QTQ852089 RDM852089 RNI852089 RXE852089 SHA852089 SQW852089 TAS852089 TKO852089 TUK852089 UEG852089 UOC852089 UXY852089 VHU852089 VRQ852089 WBM852089 WLI852089 WVE852089 F917625 IS917625 SO917625 ACK917625 AMG917625 AWC917625 BFY917625 BPU917625 BZQ917625 CJM917625 CTI917625 DDE917625 DNA917625 DWW917625 EGS917625 EQO917625 FAK917625 FKG917625 FUC917625 GDY917625 GNU917625 GXQ917625 HHM917625 HRI917625 IBE917625 ILA917625 IUW917625 JES917625 JOO917625 JYK917625 KIG917625 KSC917625 LBY917625 LLU917625 LVQ917625 MFM917625 MPI917625 MZE917625 NJA917625 NSW917625 OCS917625 OMO917625 OWK917625 PGG917625 PQC917625 PZY917625 QJU917625 QTQ917625 RDM917625 RNI917625 RXE917625 SHA917625 SQW917625 TAS917625 TKO917625 TUK917625 UEG917625 UOC917625 UXY917625 VHU917625 VRQ917625 WBM917625 WLI917625 WVE917625 F983161 IS983161 SO983161 ACK983161 AMG983161 AWC983161 BFY983161 BPU983161 BZQ983161 CJM983161 CTI983161 DDE983161 DNA983161 DWW983161 EGS983161 EQO983161 FAK983161 FKG983161 FUC983161 GDY983161 GNU983161 GXQ983161 HHM983161 HRI983161 IBE983161 ILA983161 IUW983161 JES983161 JOO983161 JYK983161 KIG983161 KSC983161 LBY983161 LLU983161 LVQ983161 MFM983161 MPI983161 MZE983161 NJA983161 NSW983161 OCS983161 OMO983161 OWK983161 PGG983161 PQC983161 PZY983161 QJU983161 QTQ983161 RDM983161 RNI983161 RXE983161 SHA983161 SQW983161 TAS983161 TKO983161 TUK983161 UEG983161 UOC983161 UXY983161 VHU983161 VRQ983161 WBM983161 WLI983161 WVE983161" xr:uid="{731ED3A2-963B-4736-8C73-23FEA8C7C612}">
      <formula1>"Singola,Associata"</formula1>
    </dataValidation>
    <dataValidation type="list" allowBlank="1" showDropDown="1" showInputMessage="1" showErrorMessage="1" errorTitle="Errore di digitazione" error="Digitare 'S' o 'N' o lasciare in bianco" sqref="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5 IS65655 SO65655 ACK65655 AMG65655 AWC65655 BFY65655 BPU65655 BZQ65655 CJM65655 CTI65655 DDE65655 DNA65655 DWW65655 EGS65655 EQO65655 FAK65655 FKG65655 FUC65655 GDY65655 GNU65655 GXQ65655 HHM65655 HRI65655 IBE65655 ILA65655 IUW65655 JES65655 JOO65655 JYK65655 KIG65655 KSC65655 LBY65655 LLU65655 LVQ65655 MFM65655 MPI65655 MZE65655 NJA65655 NSW65655 OCS65655 OMO65655 OWK65655 PGG65655 PQC65655 PZY65655 QJU65655 QTQ65655 RDM65655 RNI65655 RXE65655 SHA65655 SQW65655 TAS65655 TKO65655 TUK65655 UEG65655 UOC65655 UXY65655 VHU65655 VRQ65655 WBM65655 WLI65655 WVE65655 F131191 IS131191 SO131191 ACK131191 AMG131191 AWC131191 BFY131191 BPU131191 BZQ131191 CJM131191 CTI131191 DDE131191 DNA131191 DWW131191 EGS131191 EQO131191 FAK131191 FKG131191 FUC131191 GDY131191 GNU131191 GXQ131191 HHM131191 HRI131191 IBE131191 ILA131191 IUW131191 JES131191 JOO131191 JYK131191 KIG131191 KSC131191 LBY131191 LLU131191 LVQ131191 MFM131191 MPI131191 MZE131191 NJA131191 NSW131191 OCS131191 OMO131191 OWK131191 PGG131191 PQC131191 PZY131191 QJU131191 QTQ131191 RDM131191 RNI131191 RXE131191 SHA131191 SQW131191 TAS131191 TKO131191 TUK131191 UEG131191 UOC131191 UXY131191 VHU131191 VRQ131191 WBM131191 WLI131191 WVE131191 F196727 IS196727 SO196727 ACK196727 AMG196727 AWC196727 BFY196727 BPU196727 BZQ196727 CJM196727 CTI196727 DDE196727 DNA196727 DWW196727 EGS196727 EQO196727 FAK196727 FKG196727 FUC196727 GDY196727 GNU196727 GXQ196727 HHM196727 HRI196727 IBE196727 ILA196727 IUW196727 JES196727 JOO196727 JYK196727 KIG196727 KSC196727 LBY196727 LLU196727 LVQ196727 MFM196727 MPI196727 MZE196727 NJA196727 NSW196727 OCS196727 OMO196727 OWK196727 PGG196727 PQC196727 PZY196727 QJU196727 QTQ196727 RDM196727 RNI196727 RXE196727 SHA196727 SQW196727 TAS196727 TKO196727 TUK196727 UEG196727 UOC196727 UXY196727 VHU196727 VRQ196727 WBM196727 WLI196727 WVE196727 F262263 IS262263 SO262263 ACK262263 AMG262263 AWC262263 BFY262263 BPU262263 BZQ262263 CJM262263 CTI262263 DDE262263 DNA262263 DWW262263 EGS262263 EQO262263 FAK262263 FKG262263 FUC262263 GDY262263 GNU262263 GXQ262263 HHM262263 HRI262263 IBE262263 ILA262263 IUW262263 JES262263 JOO262263 JYK262263 KIG262263 KSC262263 LBY262263 LLU262263 LVQ262263 MFM262263 MPI262263 MZE262263 NJA262263 NSW262263 OCS262263 OMO262263 OWK262263 PGG262263 PQC262263 PZY262263 QJU262263 QTQ262263 RDM262263 RNI262263 RXE262263 SHA262263 SQW262263 TAS262263 TKO262263 TUK262263 UEG262263 UOC262263 UXY262263 VHU262263 VRQ262263 WBM262263 WLI262263 WVE262263 F327799 IS327799 SO327799 ACK327799 AMG327799 AWC327799 BFY327799 BPU327799 BZQ327799 CJM327799 CTI327799 DDE327799 DNA327799 DWW327799 EGS327799 EQO327799 FAK327799 FKG327799 FUC327799 GDY327799 GNU327799 GXQ327799 HHM327799 HRI327799 IBE327799 ILA327799 IUW327799 JES327799 JOO327799 JYK327799 KIG327799 KSC327799 LBY327799 LLU327799 LVQ327799 MFM327799 MPI327799 MZE327799 NJA327799 NSW327799 OCS327799 OMO327799 OWK327799 PGG327799 PQC327799 PZY327799 QJU327799 QTQ327799 RDM327799 RNI327799 RXE327799 SHA327799 SQW327799 TAS327799 TKO327799 TUK327799 UEG327799 UOC327799 UXY327799 VHU327799 VRQ327799 WBM327799 WLI327799 WVE327799 F393335 IS393335 SO393335 ACK393335 AMG393335 AWC393335 BFY393335 BPU393335 BZQ393335 CJM393335 CTI393335 DDE393335 DNA393335 DWW393335 EGS393335 EQO393335 FAK393335 FKG393335 FUC393335 GDY393335 GNU393335 GXQ393335 HHM393335 HRI393335 IBE393335 ILA393335 IUW393335 JES393335 JOO393335 JYK393335 KIG393335 KSC393335 LBY393335 LLU393335 LVQ393335 MFM393335 MPI393335 MZE393335 NJA393335 NSW393335 OCS393335 OMO393335 OWK393335 PGG393335 PQC393335 PZY393335 QJU393335 QTQ393335 RDM393335 RNI393335 RXE393335 SHA393335 SQW393335 TAS393335 TKO393335 TUK393335 UEG393335 UOC393335 UXY393335 VHU393335 VRQ393335 WBM393335 WLI393335 WVE393335 F458871 IS458871 SO458871 ACK458871 AMG458871 AWC458871 BFY458871 BPU458871 BZQ458871 CJM458871 CTI458871 DDE458871 DNA458871 DWW458871 EGS458871 EQO458871 FAK458871 FKG458871 FUC458871 GDY458871 GNU458871 GXQ458871 HHM458871 HRI458871 IBE458871 ILA458871 IUW458871 JES458871 JOO458871 JYK458871 KIG458871 KSC458871 LBY458871 LLU458871 LVQ458871 MFM458871 MPI458871 MZE458871 NJA458871 NSW458871 OCS458871 OMO458871 OWK458871 PGG458871 PQC458871 PZY458871 QJU458871 QTQ458871 RDM458871 RNI458871 RXE458871 SHA458871 SQW458871 TAS458871 TKO458871 TUK458871 UEG458871 UOC458871 UXY458871 VHU458871 VRQ458871 WBM458871 WLI458871 WVE458871 F524407 IS524407 SO524407 ACK524407 AMG524407 AWC524407 BFY524407 BPU524407 BZQ524407 CJM524407 CTI524407 DDE524407 DNA524407 DWW524407 EGS524407 EQO524407 FAK524407 FKG524407 FUC524407 GDY524407 GNU524407 GXQ524407 HHM524407 HRI524407 IBE524407 ILA524407 IUW524407 JES524407 JOO524407 JYK524407 KIG524407 KSC524407 LBY524407 LLU524407 LVQ524407 MFM524407 MPI524407 MZE524407 NJA524407 NSW524407 OCS524407 OMO524407 OWK524407 PGG524407 PQC524407 PZY524407 QJU524407 QTQ524407 RDM524407 RNI524407 RXE524407 SHA524407 SQW524407 TAS524407 TKO524407 TUK524407 UEG524407 UOC524407 UXY524407 VHU524407 VRQ524407 WBM524407 WLI524407 WVE524407 F589943 IS589943 SO589943 ACK589943 AMG589943 AWC589943 BFY589943 BPU589943 BZQ589943 CJM589943 CTI589943 DDE589943 DNA589943 DWW589943 EGS589943 EQO589943 FAK589943 FKG589943 FUC589943 GDY589943 GNU589943 GXQ589943 HHM589943 HRI589943 IBE589943 ILA589943 IUW589943 JES589943 JOO589943 JYK589943 KIG589943 KSC589943 LBY589943 LLU589943 LVQ589943 MFM589943 MPI589943 MZE589943 NJA589943 NSW589943 OCS589943 OMO589943 OWK589943 PGG589943 PQC589943 PZY589943 QJU589943 QTQ589943 RDM589943 RNI589943 RXE589943 SHA589943 SQW589943 TAS589943 TKO589943 TUK589943 UEG589943 UOC589943 UXY589943 VHU589943 VRQ589943 WBM589943 WLI589943 WVE589943 F655479 IS655479 SO655479 ACK655479 AMG655479 AWC655479 BFY655479 BPU655479 BZQ655479 CJM655479 CTI655479 DDE655479 DNA655479 DWW655479 EGS655479 EQO655479 FAK655479 FKG655479 FUC655479 GDY655479 GNU655479 GXQ655479 HHM655479 HRI655479 IBE655479 ILA655479 IUW655479 JES655479 JOO655479 JYK655479 KIG655479 KSC655479 LBY655479 LLU655479 LVQ655479 MFM655479 MPI655479 MZE655479 NJA655479 NSW655479 OCS655479 OMO655479 OWK655479 PGG655479 PQC655479 PZY655479 QJU655479 QTQ655479 RDM655479 RNI655479 RXE655479 SHA655479 SQW655479 TAS655479 TKO655479 TUK655479 UEG655479 UOC655479 UXY655479 VHU655479 VRQ655479 WBM655479 WLI655479 WVE655479 F721015 IS721015 SO721015 ACK721015 AMG721015 AWC721015 BFY721015 BPU721015 BZQ721015 CJM721015 CTI721015 DDE721015 DNA721015 DWW721015 EGS721015 EQO721015 FAK721015 FKG721015 FUC721015 GDY721015 GNU721015 GXQ721015 HHM721015 HRI721015 IBE721015 ILA721015 IUW721015 JES721015 JOO721015 JYK721015 KIG721015 KSC721015 LBY721015 LLU721015 LVQ721015 MFM721015 MPI721015 MZE721015 NJA721015 NSW721015 OCS721015 OMO721015 OWK721015 PGG721015 PQC721015 PZY721015 QJU721015 QTQ721015 RDM721015 RNI721015 RXE721015 SHA721015 SQW721015 TAS721015 TKO721015 TUK721015 UEG721015 UOC721015 UXY721015 VHU721015 VRQ721015 WBM721015 WLI721015 WVE721015 F786551 IS786551 SO786551 ACK786551 AMG786551 AWC786551 BFY786551 BPU786551 BZQ786551 CJM786551 CTI786551 DDE786551 DNA786551 DWW786551 EGS786551 EQO786551 FAK786551 FKG786551 FUC786551 GDY786551 GNU786551 GXQ786551 HHM786551 HRI786551 IBE786551 ILA786551 IUW786551 JES786551 JOO786551 JYK786551 KIG786551 KSC786551 LBY786551 LLU786551 LVQ786551 MFM786551 MPI786551 MZE786551 NJA786551 NSW786551 OCS786551 OMO786551 OWK786551 PGG786551 PQC786551 PZY786551 QJU786551 QTQ786551 RDM786551 RNI786551 RXE786551 SHA786551 SQW786551 TAS786551 TKO786551 TUK786551 UEG786551 UOC786551 UXY786551 VHU786551 VRQ786551 WBM786551 WLI786551 WVE786551 F852087 IS852087 SO852087 ACK852087 AMG852087 AWC852087 BFY852087 BPU852087 BZQ852087 CJM852087 CTI852087 DDE852087 DNA852087 DWW852087 EGS852087 EQO852087 FAK852087 FKG852087 FUC852087 GDY852087 GNU852087 GXQ852087 HHM852087 HRI852087 IBE852087 ILA852087 IUW852087 JES852087 JOO852087 JYK852087 KIG852087 KSC852087 LBY852087 LLU852087 LVQ852087 MFM852087 MPI852087 MZE852087 NJA852087 NSW852087 OCS852087 OMO852087 OWK852087 PGG852087 PQC852087 PZY852087 QJU852087 QTQ852087 RDM852087 RNI852087 RXE852087 SHA852087 SQW852087 TAS852087 TKO852087 TUK852087 UEG852087 UOC852087 UXY852087 VHU852087 VRQ852087 WBM852087 WLI852087 WVE852087 F917623 IS917623 SO917623 ACK917623 AMG917623 AWC917623 BFY917623 BPU917623 BZQ917623 CJM917623 CTI917623 DDE917623 DNA917623 DWW917623 EGS917623 EQO917623 FAK917623 FKG917623 FUC917623 GDY917623 GNU917623 GXQ917623 HHM917623 HRI917623 IBE917623 ILA917623 IUW917623 JES917623 JOO917623 JYK917623 KIG917623 KSC917623 LBY917623 LLU917623 LVQ917623 MFM917623 MPI917623 MZE917623 NJA917623 NSW917623 OCS917623 OMO917623 OWK917623 PGG917623 PQC917623 PZY917623 QJU917623 QTQ917623 RDM917623 RNI917623 RXE917623 SHA917623 SQW917623 TAS917623 TKO917623 TUK917623 UEG917623 UOC917623 UXY917623 VHU917623 VRQ917623 WBM917623 WLI917623 WVE917623 F983159 IS983159 SO983159 ACK983159 AMG983159 AWC983159 BFY983159 BPU983159 BZQ983159 CJM983159 CTI983159 DDE983159 DNA983159 DWW983159 EGS983159 EQO983159 FAK983159 FKG983159 FUC983159 GDY983159 GNU983159 GXQ983159 HHM983159 HRI983159 IBE983159 ILA983159 IUW983159 JES983159 JOO983159 JYK983159 KIG983159 KSC983159 LBY983159 LLU983159 LVQ983159 MFM983159 MPI983159 MZE983159 NJA983159 NSW983159 OCS983159 OMO983159 OWK983159 PGG983159 PQC983159 PZY983159 QJU983159 QTQ983159 RDM983159 RNI983159 RXE983159 SHA983159 SQW983159 TAS983159 TKO983159 TUK983159 UEG983159 UOC983159 UXY983159 VHU983159 VRQ983159 WBM983159 WLI983159 WVE983159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F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F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F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F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F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F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F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F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F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F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F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F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F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F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F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F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F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F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F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F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F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F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F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F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F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F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F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F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F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F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F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F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F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F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F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F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F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F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F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F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F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F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3 IS65623 SO65623 ACK65623 AMG65623 AWC65623 BFY65623 BPU65623 BZQ65623 CJM65623 CTI65623 DDE65623 DNA65623 DWW65623 EGS65623 EQO65623 FAK65623 FKG65623 FUC65623 GDY65623 GNU65623 GXQ65623 HHM65623 HRI65623 IBE65623 ILA65623 IUW65623 JES65623 JOO65623 JYK65623 KIG65623 KSC65623 LBY65623 LLU65623 LVQ65623 MFM65623 MPI65623 MZE65623 NJA65623 NSW65623 OCS65623 OMO65623 OWK65623 PGG65623 PQC65623 PZY65623 QJU65623 QTQ65623 RDM65623 RNI65623 RXE65623 SHA65623 SQW65623 TAS65623 TKO65623 TUK65623 UEG65623 UOC65623 UXY65623 VHU65623 VRQ65623 WBM65623 WLI65623 WVE65623 F131159 IS131159 SO131159 ACK131159 AMG131159 AWC131159 BFY131159 BPU131159 BZQ131159 CJM131159 CTI131159 DDE131159 DNA131159 DWW131159 EGS131159 EQO131159 FAK131159 FKG131159 FUC131159 GDY131159 GNU131159 GXQ131159 HHM131159 HRI131159 IBE131159 ILA131159 IUW131159 JES131159 JOO131159 JYK131159 KIG131159 KSC131159 LBY131159 LLU131159 LVQ131159 MFM131159 MPI131159 MZE131159 NJA131159 NSW131159 OCS131159 OMO131159 OWK131159 PGG131159 PQC131159 PZY131159 QJU131159 QTQ131159 RDM131159 RNI131159 RXE131159 SHA131159 SQW131159 TAS131159 TKO131159 TUK131159 UEG131159 UOC131159 UXY131159 VHU131159 VRQ131159 WBM131159 WLI131159 WVE131159 F196695 IS196695 SO196695 ACK196695 AMG196695 AWC196695 BFY196695 BPU196695 BZQ196695 CJM196695 CTI196695 DDE196695 DNA196695 DWW196695 EGS196695 EQO196695 FAK196695 FKG196695 FUC196695 GDY196695 GNU196695 GXQ196695 HHM196695 HRI196695 IBE196695 ILA196695 IUW196695 JES196695 JOO196695 JYK196695 KIG196695 KSC196695 LBY196695 LLU196695 LVQ196695 MFM196695 MPI196695 MZE196695 NJA196695 NSW196695 OCS196695 OMO196695 OWK196695 PGG196695 PQC196695 PZY196695 QJU196695 QTQ196695 RDM196695 RNI196695 RXE196695 SHA196695 SQW196695 TAS196695 TKO196695 TUK196695 UEG196695 UOC196695 UXY196695 VHU196695 VRQ196695 WBM196695 WLI196695 WVE196695 F262231 IS262231 SO262231 ACK262231 AMG262231 AWC262231 BFY262231 BPU262231 BZQ262231 CJM262231 CTI262231 DDE262231 DNA262231 DWW262231 EGS262231 EQO262231 FAK262231 FKG262231 FUC262231 GDY262231 GNU262231 GXQ262231 HHM262231 HRI262231 IBE262231 ILA262231 IUW262231 JES262231 JOO262231 JYK262231 KIG262231 KSC262231 LBY262231 LLU262231 LVQ262231 MFM262231 MPI262231 MZE262231 NJA262231 NSW262231 OCS262231 OMO262231 OWK262231 PGG262231 PQC262231 PZY262231 QJU262231 QTQ262231 RDM262231 RNI262231 RXE262231 SHA262231 SQW262231 TAS262231 TKO262231 TUK262231 UEG262231 UOC262231 UXY262231 VHU262231 VRQ262231 WBM262231 WLI262231 WVE262231 F327767 IS327767 SO327767 ACK327767 AMG327767 AWC327767 BFY327767 BPU327767 BZQ327767 CJM327767 CTI327767 DDE327767 DNA327767 DWW327767 EGS327767 EQO327767 FAK327767 FKG327767 FUC327767 GDY327767 GNU327767 GXQ327767 HHM327767 HRI327767 IBE327767 ILA327767 IUW327767 JES327767 JOO327767 JYK327767 KIG327767 KSC327767 LBY327767 LLU327767 LVQ327767 MFM327767 MPI327767 MZE327767 NJA327767 NSW327767 OCS327767 OMO327767 OWK327767 PGG327767 PQC327767 PZY327767 QJU327767 QTQ327767 RDM327767 RNI327767 RXE327767 SHA327767 SQW327767 TAS327767 TKO327767 TUK327767 UEG327767 UOC327767 UXY327767 VHU327767 VRQ327767 WBM327767 WLI327767 WVE327767 F393303 IS393303 SO393303 ACK393303 AMG393303 AWC393303 BFY393303 BPU393303 BZQ393303 CJM393303 CTI393303 DDE393303 DNA393303 DWW393303 EGS393303 EQO393303 FAK393303 FKG393303 FUC393303 GDY393303 GNU393303 GXQ393303 HHM393303 HRI393303 IBE393303 ILA393303 IUW393303 JES393303 JOO393303 JYK393303 KIG393303 KSC393303 LBY393303 LLU393303 LVQ393303 MFM393303 MPI393303 MZE393303 NJA393303 NSW393303 OCS393303 OMO393303 OWK393303 PGG393303 PQC393303 PZY393303 QJU393303 QTQ393303 RDM393303 RNI393303 RXE393303 SHA393303 SQW393303 TAS393303 TKO393303 TUK393303 UEG393303 UOC393303 UXY393303 VHU393303 VRQ393303 WBM393303 WLI393303 WVE393303 F458839 IS458839 SO458839 ACK458839 AMG458839 AWC458839 BFY458839 BPU458839 BZQ458839 CJM458839 CTI458839 DDE458839 DNA458839 DWW458839 EGS458839 EQO458839 FAK458839 FKG458839 FUC458839 GDY458839 GNU458839 GXQ458839 HHM458839 HRI458839 IBE458839 ILA458839 IUW458839 JES458839 JOO458839 JYK458839 KIG458839 KSC458839 LBY458839 LLU458839 LVQ458839 MFM458839 MPI458839 MZE458839 NJA458839 NSW458839 OCS458839 OMO458839 OWK458839 PGG458839 PQC458839 PZY458839 QJU458839 QTQ458839 RDM458839 RNI458839 RXE458839 SHA458839 SQW458839 TAS458839 TKO458839 TUK458839 UEG458839 UOC458839 UXY458839 VHU458839 VRQ458839 WBM458839 WLI458839 WVE458839 F524375 IS524375 SO524375 ACK524375 AMG524375 AWC524375 BFY524375 BPU524375 BZQ524375 CJM524375 CTI524375 DDE524375 DNA524375 DWW524375 EGS524375 EQO524375 FAK524375 FKG524375 FUC524375 GDY524375 GNU524375 GXQ524375 HHM524375 HRI524375 IBE524375 ILA524375 IUW524375 JES524375 JOO524375 JYK524375 KIG524375 KSC524375 LBY524375 LLU524375 LVQ524375 MFM524375 MPI524375 MZE524375 NJA524375 NSW524375 OCS524375 OMO524375 OWK524375 PGG524375 PQC524375 PZY524375 QJU524375 QTQ524375 RDM524375 RNI524375 RXE524375 SHA524375 SQW524375 TAS524375 TKO524375 TUK524375 UEG524375 UOC524375 UXY524375 VHU524375 VRQ524375 WBM524375 WLI524375 WVE524375 F589911 IS589911 SO589911 ACK589911 AMG589911 AWC589911 BFY589911 BPU589911 BZQ589911 CJM589911 CTI589911 DDE589911 DNA589911 DWW589911 EGS589911 EQO589911 FAK589911 FKG589911 FUC589911 GDY589911 GNU589911 GXQ589911 HHM589911 HRI589911 IBE589911 ILA589911 IUW589911 JES589911 JOO589911 JYK589911 KIG589911 KSC589911 LBY589911 LLU589911 LVQ589911 MFM589911 MPI589911 MZE589911 NJA589911 NSW589911 OCS589911 OMO589911 OWK589911 PGG589911 PQC589911 PZY589911 QJU589911 QTQ589911 RDM589911 RNI589911 RXE589911 SHA589911 SQW589911 TAS589911 TKO589911 TUK589911 UEG589911 UOC589911 UXY589911 VHU589911 VRQ589911 WBM589911 WLI589911 WVE589911 F655447 IS655447 SO655447 ACK655447 AMG655447 AWC655447 BFY655447 BPU655447 BZQ655447 CJM655447 CTI655447 DDE655447 DNA655447 DWW655447 EGS655447 EQO655447 FAK655447 FKG655447 FUC655447 GDY655447 GNU655447 GXQ655447 HHM655447 HRI655447 IBE655447 ILA655447 IUW655447 JES655447 JOO655447 JYK655447 KIG655447 KSC655447 LBY655447 LLU655447 LVQ655447 MFM655447 MPI655447 MZE655447 NJA655447 NSW655447 OCS655447 OMO655447 OWK655447 PGG655447 PQC655447 PZY655447 QJU655447 QTQ655447 RDM655447 RNI655447 RXE655447 SHA655447 SQW655447 TAS655447 TKO655447 TUK655447 UEG655447 UOC655447 UXY655447 VHU655447 VRQ655447 WBM655447 WLI655447 WVE655447 F720983 IS720983 SO720983 ACK720983 AMG720983 AWC720983 BFY720983 BPU720983 BZQ720983 CJM720983 CTI720983 DDE720983 DNA720983 DWW720983 EGS720983 EQO720983 FAK720983 FKG720983 FUC720983 GDY720983 GNU720983 GXQ720983 HHM720983 HRI720983 IBE720983 ILA720983 IUW720983 JES720983 JOO720983 JYK720983 KIG720983 KSC720983 LBY720983 LLU720983 LVQ720983 MFM720983 MPI720983 MZE720983 NJA720983 NSW720983 OCS720983 OMO720983 OWK720983 PGG720983 PQC720983 PZY720983 QJU720983 QTQ720983 RDM720983 RNI720983 RXE720983 SHA720983 SQW720983 TAS720983 TKO720983 TUK720983 UEG720983 UOC720983 UXY720983 VHU720983 VRQ720983 WBM720983 WLI720983 WVE720983 F786519 IS786519 SO786519 ACK786519 AMG786519 AWC786519 BFY786519 BPU786519 BZQ786519 CJM786519 CTI786519 DDE786519 DNA786519 DWW786519 EGS786519 EQO786519 FAK786519 FKG786519 FUC786519 GDY786519 GNU786519 GXQ786519 HHM786519 HRI786519 IBE786519 ILA786519 IUW786519 JES786519 JOO786519 JYK786519 KIG786519 KSC786519 LBY786519 LLU786519 LVQ786519 MFM786519 MPI786519 MZE786519 NJA786519 NSW786519 OCS786519 OMO786519 OWK786519 PGG786519 PQC786519 PZY786519 QJU786519 QTQ786519 RDM786519 RNI786519 RXE786519 SHA786519 SQW786519 TAS786519 TKO786519 TUK786519 UEG786519 UOC786519 UXY786519 VHU786519 VRQ786519 WBM786519 WLI786519 WVE786519 F852055 IS852055 SO852055 ACK852055 AMG852055 AWC852055 BFY852055 BPU852055 BZQ852055 CJM852055 CTI852055 DDE852055 DNA852055 DWW852055 EGS852055 EQO852055 FAK852055 FKG852055 FUC852055 GDY852055 GNU852055 GXQ852055 HHM852055 HRI852055 IBE852055 ILA852055 IUW852055 JES852055 JOO852055 JYK852055 KIG852055 KSC852055 LBY852055 LLU852055 LVQ852055 MFM852055 MPI852055 MZE852055 NJA852055 NSW852055 OCS852055 OMO852055 OWK852055 PGG852055 PQC852055 PZY852055 QJU852055 QTQ852055 RDM852055 RNI852055 RXE852055 SHA852055 SQW852055 TAS852055 TKO852055 TUK852055 UEG852055 UOC852055 UXY852055 VHU852055 VRQ852055 WBM852055 WLI852055 WVE852055 F917591 IS917591 SO917591 ACK917591 AMG917591 AWC917591 BFY917591 BPU917591 BZQ917591 CJM917591 CTI917591 DDE917591 DNA917591 DWW917591 EGS917591 EQO917591 FAK917591 FKG917591 FUC917591 GDY917591 GNU917591 GXQ917591 HHM917591 HRI917591 IBE917591 ILA917591 IUW917591 JES917591 JOO917591 JYK917591 KIG917591 KSC917591 LBY917591 LLU917591 LVQ917591 MFM917591 MPI917591 MZE917591 NJA917591 NSW917591 OCS917591 OMO917591 OWK917591 PGG917591 PQC917591 PZY917591 QJU917591 QTQ917591 RDM917591 RNI917591 RXE917591 SHA917591 SQW917591 TAS917591 TKO917591 TUK917591 UEG917591 UOC917591 UXY917591 VHU917591 VRQ917591 WBM917591 WLI917591 WVE917591 F983127 IS983127 SO983127 ACK983127 AMG983127 AWC983127 BFY983127 BPU983127 BZQ983127 CJM983127 CTI983127 DDE983127 DNA983127 DWW983127 EGS983127 EQO983127 FAK983127 FKG983127 FUC983127 GDY983127 GNU983127 GXQ983127 HHM983127 HRI983127 IBE983127 ILA983127 IUW983127 JES983127 JOO983127 JYK983127 KIG983127 KSC983127 LBY983127 LLU983127 LVQ983127 MFM983127 MPI983127 MZE983127 NJA983127 NSW983127 OCS983127 OMO983127 OWK983127 PGG983127 PQC983127 PZY983127 QJU983127 QTQ983127 RDM983127 RNI983127 RXE983127 SHA983127 SQW983127 TAS983127 TKO983127 TUK983127 UEG983127 UOC983127 UXY983127 VHU983127 VRQ983127 WBM983127 WLI983127 WVE983127" xr:uid="{079D744B-C74B-4798-BAA4-C72B2B6C3F49}">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F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F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F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F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F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F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F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F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F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F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F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F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F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F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r:uid="{E75B3300-F58A-45A3-9012-55462E66E174}">
      <formula1>42005</formula1>
      <formula2>TODAY()</formula2>
    </dataValidation>
    <dataValidation type="textLength" allowBlank="1" showInputMessage="1" showErrorMessage="1" errorTitle="Errore di digitazione" error="Inserire massimo 1500 caratteri" sqref="D126:F126 IQ126:IS126 SM126:SO126 ACI126:ACK126 AME126:AMG126 AWA126:AWC126 BFW126:BFY126 BPS126:BPU126 BZO126:BZQ126 CJK126:CJM126 CTG126:CTI126 DDC126:DDE126 DMY126:DNA126 DWU126:DWW126 EGQ126:EGS126 EQM126:EQO126 FAI126:FAK126 FKE126:FKG126 FUA126:FUC126 GDW126:GDY126 GNS126:GNU126 GXO126:GXQ126 HHK126:HHM126 HRG126:HRI126 IBC126:IBE126 IKY126:ILA126 IUU126:IUW126 JEQ126:JES126 JOM126:JOO126 JYI126:JYK126 KIE126:KIG126 KSA126:KSC126 LBW126:LBY126 LLS126:LLU126 LVO126:LVQ126 MFK126:MFM126 MPG126:MPI126 MZC126:MZE126 NIY126:NJA126 NSU126:NSW126 OCQ126:OCS126 OMM126:OMO126 OWI126:OWK126 PGE126:PGG126 PQA126:PQC126 PZW126:PZY126 QJS126:QJU126 QTO126:QTQ126 RDK126:RDM126 RNG126:RNI126 RXC126:RXE126 SGY126:SHA126 SQU126:SQW126 TAQ126:TAS126 TKM126:TKO126 TUI126:TUK126 UEE126:UEG126 UOA126:UOC126 UXW126:UXY126 VHS126:VHU126 VRO126:VRQ126 WBK126:WBM126 WLG126:WLI126 WVC126:WVE126 D65664:F65664 IQ65664:IS65664 SM65664:SO65664 ACI65664:ACK65664 AME65664:AMG65664 AWA65664:AWC65664 BFW65664:BFY65664 BPS65664:BPU65664 BZO65664:BZQ65664 CJK65664:CJM65664 CTG65664:CTI65664 DDC65664:DDE65664 DMY65664:DNA65664 DWU65664:DWW65664 EGQ65664:EGS65664 EQM65664:EQO65664 FAI65664:FAK65664 FKE65664:FKG65664 FUA65664:FUC65664 GDW65664:GDY65664 GNS65664:GNU65664 GXO65664:GXQ65664 HHK65664:HHM65664 HRG65664:HRI65664 IBC65664:IBE65664 IKY65664:ILA65664 IUU65664:IUW65664 JEQ65664:JES65664 JOM65664:JOO65664 JYI65664:JYK65664 KIE65664:KIG65664 KSA65664:KSC65664 LBW65664:LBY65664 LLS65664:LLU65664 LVO65664:LVQ65664 MFK65664:MFM65664 MPG65664:MPI65664 MZC65664:MZE65664 NIY65664:NJA65664 NSU65664:NSW65664 OCQ65664:OCS65664 OMM65664:OMO65664 OWI65664:OWK65664 PGE65664:PGG65664 PQA65664:PQC65664 PZW65664:PZY65664 QJS65664:QJU65664 QTO65664:QTQ65664 RDK65664:RDM65664 RNG65664:RNI65664 RXC65664:RXE65664 SGY65664:SHA65664 SQU65664:SQW65664 TAQ65664:TAS65664 TKM65664:TKO65664 TUI65664:TUK65664 UEE65664:UEG65664 UOA65664:UOC65664 UXW65664:UXY65664 VHS65664:VHU65664 VRO65664:VRQ65664 WBK65664:WBM65664 WLG65664:WLI65664 WVC65664:WVE65664 D131200:F131200 IQ131200:IS131200 SM131200:SO131200 ACI131200:ACK131200 AME131200:AMG131200 AWA131200:AWC131200 BFW131200:BFY131200 BPS131200:BPU131200 BZO131200:BZQ131200 CJK131200:CJM131200 CTG131200:CTI131200 DDC131200:DDE131200 DMY131200:DNA131200 DWU131200:DWW131200 EGQ131200:EGS131200 EQM131200:EQO131200 FAI131200:FAK131200 FKE131200:FKG131200 FUA131200:FUC131200 GDW131200:GDY131200 GNS131200:GNU131200 GXO131200:GXQ131200 HHK131200:HHM131200 HRG131200:HRI131200 IBC131200:IBE131200 IKY131200:ILA131200 IUU131200:IUW131200 JEQ131200:JES131200 JOM131200:JOO131200 JYI131200:JYK131200 KIE131200:KIG131200 KSA131200:KSC131200 LBW131200:LBY131200 LLS131200:LLU131200 LVO131200:LVQ131200 MFK131200:MFM131200 MPG131200:MPI131200 MZC131200:MZE131200 NIY131200:NJA131200 NSU131200:NSW131200 OCQ131200:OCS131200 OMM131200:OMO131200 OWI131200:OWK131200 PGE131200:PGG131200 PQA131200:PQC131200 PZW131200:PZY131200 QJS131200:QJU131200 QTO131200:QTQ131200 RDK131200:RDM131200 RNG131200:RNI131200 RXC131200:RXE131200 SGY131200:SHA131200 SQU131200:SQW131200 TAQ131200:TAS131200 TKM131200:TKO131200 TUI131200:TUK131200 UEE131200:UEG131200 UOA131200:UOC131200 UXW131200:UXY131200 VHS131200:VHU131200 VRO131200:VRQ131200 WBK131200:WBM131200 WLG131200:WLI131200 WVC131200:WVE131200 D196736:F196736 IQ196736:IS196736 SM196736:SO196736 ACI196736:ACK196736 AME196736:AMG196736 AWA196736:AWC196736 BFW196736:BFY196736 BPS196736:BPU196736 BZO196736:BZQ196736 CJK196736:CJM196736 CTG196736:CTI196736 DDC196736:DDE196736 DMY196736:DNA196736 DWU196736:DWW196736 EGQ196736:EGS196736 EQM196736:EQO196736 FAI196736:FAK196736 FKE196736:FKG196736 FUA196736:FUC196736 GDW196736:GDY196736 GNS196736:GNU196736 GXO196736:GXQ196736 HHK196736:HHM196736 HRG196736:HRI196736 IBC196736:IBE196736 IKY196736:ILA196736 IUU196736:IUW196736 JEQ196736:JES196736 JOM196736:JOO196736 JYI196736:JYK196736 KIE196736:KIG196736 KSA196736:KSC196736 LBW196736:LBY196736 LLS196736:LLU196736 LVO196736:LVQ196736 MFK196736:MFM196736 MPG196736:MPI196736 MZC196736:MZE196736 NIY196736:NJA196736 NSU196736:NSW196736 OCQ196736:OCS196736 OMM196736:OMO196736 OWI196736:OWK196736 PGE196736:PGG196736 PQA196736:PQC196736 PZW196736:PZY196736 QJS196736:QJU196736 QTO196736:QTQ196736 RDK196736:RDM196736 RNG196736:RNI196736 RXC196736:RXE196736 SGY196736:SHA196736 SQU196736:SQW196736 TAQ196736:TAS196736 TKM196736:TKO196736 TUI196736:TUK196736 UEE196736:UEG196736 UOA196736:UOC196736 UXW196736:UXY196736 VHS196736:VHU196736 VRO196736:VRQ196736 WBK196736:WBM196736 WLG196736:WLI196736 WVC196736:WVE196736 D262272:F262272 IQ262272:IS262272 SM262272:SO262272 ACI262272:ACK262272 AME262272:AMG262272 AWA262272:AWC262272 BFW262272:BFY262272 BPS262272:BPU262272 BZO262272:BZQ262272 CJK262272:CJM262272 CTG262272:CTI262272 DDC262272:DDE262272 DMY262272:DNA262272 DWU262272:DWW262272 EGQ262272:EGS262272 EQM262272:EQO262272 FAI262272:FAK262272 FKE262272:FKG262272 FUA262272:FUC262272 GDW262272:GDY262272 GNS262272:GNU262272 GXO262272:GXQ262272 HHK262272:HHM262272 HRG262272:HRI262272 IBC262272:IBE262272 IKY262272:ILA262272 IUU262272:IUW262272 JEQ262272:JES262272 JOM262272:JOO262272 JYI262272:JYK262272 KIE262272:KIG262272 KSA262272:KSC262272 LBW262272:LBY262272 LLS262272:LLU262272 LVO262272:LVQ262272 MFK262272:MFM262272 MPG262272:MPI262272 MZC262272:MZE262272 NIY262272:NJA262272 NSU262272:NSW262272 OCQ262272:OCS262272 OMM262272:OMO262272 OWI262272:OWK262272 PGE262272:PGG262272 PQA262272:PQC262272 PZW262272:PZY262272 QJS262272:QJU262272 QTO262272:QTQ262272 RDK262272:RDM262272 RNG262272:RNI262272 RXC262272:RXE262272 SGY262272:SHA262272 SQU262272:SQW262272 TAQ262272:TAS262272 TKM262272:TKO262272 TUI262272:TUK262272 UEE262272:UEG262272 UOA262272:UOC262272 UXW262272:UXY262272 VHS262272:VHU262272 VRO262272:VRQ262272 WBK262272:WBM262272 WLG262272:WLI262272 WVC262272:WVE262272 D327808:F327808 IQ327808:IS327808 SM327808:SO327808 ACI327808:ACK327808 AME327808:AMG327808 AWA327808:AWC327808 BFW327808:BFY327808 BPS327808:BPU327808 BZO327808:BZQ327808 CJK327808:CJM327808 CTG327808:CTI327808 DDC327808:DDE327808 DMY327808:DNA327808 DWU327808:DWW327808 EGQ327808:EGS327808 EQM327808:EQO327808 FAI327808:FAK327808 FKE327808:FKG327808 FUA327808:FUC327808 GDW327808:GDY327808 GNS327808:GNU327808 GXO327808:GXQ327808 HHK327808:HHM327808 HRG327808:HRI327808 IBC327808:IBE327808 IKY327808:ILA327808 IUU327808:IUW327808 JEQ327808:JES327808 JOM327808:JOO327808 JYI327808:JYK327808 KIE327808:KIG327808 KSA327808:KSC327808 LBW327808:LBY327808 LLS327808:LLU327808 LVO327808:LVQ327808 MFK327808:MFM327808 MPG327808:MPI327808 MZC327808:MZE327808 NIY327808:NJA327808 NSU327808:NSW327808 OCQ327808:OCS327808 OMM327808:OMO327808 OWI327808:OWK327808 PGE327808:PGG327808 PQA327808:PQC327808 PZW327808:PZY327808 QJS327808:QJU327808 QTO327808:QTQ327808 RDK327808:RDM327808 RNG327808:RNI327808 RXC327808:RXE327808 SGY327808:SHA327808 SQU327808:SQW327808 TAQ327808:TAS327808 TKM327808:TKO327808 TUI327808:TUK327808 UEE327808:UEG327808 UOA327808:UOC327808 UXW327808:UXY327808 VHS327808:VHU327808 VRO327808:VRQ327808 WBK327808:WBM327808 WLG327808:WLI327808 WVC327808:WVE327808 D393344:F393344 IQ393344:IS393344 SM393344:SO393344 ACI393344:ACK393344 AME393344:AMG393344 AWA393344:AWC393344 BFW393344:BFY393344 BPS393344:BPU393344 BZO393344:BZQ393344 CJK393344:CJM393344 CTG393344:CTI393344 DDC393344:DDE393344 DMY393344:DNA393344 DWU393344:DWW393344 EGQ393344:EGS393344 EQM393344:EQO393344 FAI393344:FAK393344 FKE393344:FKG393344 FUA393344:FUC393344 GDW393344:GDY393344 GNS393344:GNU393344 GXO393344:GXQ393344 HHK393344:HHM393344 HRG393344:HRI393344 IBC393344:IBE393344 IKY393344:ILA393344 IUU393344:IUW393344 JEQ393344:JES393344 JOM393344:JOO393344 JYI393344:JYK393344 KIE393344:KIG393344 KSA393344:KSC393344 LBW393344:LBY393344 LLS393344:LLU393344 LVO393344:LVQ393344 MFK393344:MFM393344 MPG393344:MPI393344 MZC393344:MZE393344 NIY393344:NJA393344 NSU393344:NSW393344 OCQ393344:OCS393344 OMM393344:OMO393344 OWI393344:OWK393344 PGE393344:PGG393344 PQA393344:PQC393344 PZW393344:PZY393344 QJS393344:QJU393344 QTO393344:QTQ393344 RDK393344:RDM393344 RNG393344:RNI393344 RXC393344:RXE393344 SGY393344:SHA393344 SQU393344:SQW393344 TAQ393344:TAS393344 TKM393344:TKO393344 TUI393344:TUK393344 UEE393344:UEG393344 UOA393344:UOC393344 UXW393344:UXY393344 VHS393344:VHU393344 VRO393344:VRQ393344 WBK393344:WBM393344 WLG393344:WLI393344 WVC393344:WVE393344 D458880:F458880 IQ458880:IS458880 SM458880:SO458880 ACI458880:ACK458880 AME458880:AMG458880 AWA458880:AWC458880 BFW458880:BFY458880 BPS458880:BPU458880 BZO458880:BZQ458880 CJK458880:CJM458880 CTG458880:CTI458880 DDC458880:DDE458880 DMY458880:DNA458880 DWU458880:DWW458880 EGQ458880:EGS458880 EQM458880:EQO458880 FAI458880:FAK458880 FKE458880:FKG458880 FUA458880:FUC458880 GDW458880:GDY458880 GNS458880:GNU458880 GXO458880:GXQ458880 HHK458880:HHM458880 HRG458880:HRI458880 IBC458880:IBE458880 IKY458880:ILA458880 IUU458880:IUW458880 JEQ458880:JES458880 JOM458880:JOO458880 JYI458880:JYK458880 KIE458880:KIG458880 KSA458880:KSC458880 LBW458880:LBY458880 LLS458880:LLU458880 LVO458880:LVQ458880 MFK458880:MFM458880 MPG458880:MPI458880 MZC458880:MZE458880 NIY458880:NJA458880 NSU458880:NSW458880 OCQ458880:OCS458880 OMM458880:OMO458880 OWI458880:OWK458880 PGE458880:PGG458880 PQA458880:PQC458880 PZW458880:PZY458880 QJS458880:QJU458880 QTO458880:QTQ458880 RDK458880:RDM458880 RNG458880:RNI458880 RXC458880:RXE458880 SGY458880:SHA458880 SQU458880:SQW458880 TAQ458880:TAS458880 TKM458880:TKO458880 TUI458880:TUK458880 UEE458880:UEG458880 UOA458880:UOC458880 UXW458880:UXY458880 VHS458880:VHU458880 VRO458880:VRQ458880 WBK458880:WBM458880 WLG458880:WLI458880 WVC458880:WVE458880 D524416:F524416 IQ524416:IS524416 SM524416:SO524416 ACI524416:ACK524416 AME524416:AMG524416 AWA524416:AWC524416 BFW524416:BFY524416 BPS524416:BPU524416 BZO524416:BZQ524416 CJK524416:CJM524416 CTG524416:CTI524416 DDC524416:DDE524416 DMY524416:DNA524416 DWU524416:DWW524416 EGQ524416:EGS524416 EQM524416:EQO524416 FAI524416:FAK524416 FKE524416:FKG524416 FUA524416:FUC524416 GDW524416:GDY524416 GNS524416:GNU524416 GXO524416:GXQ524416 HHK524416:HHM524416 HRG524416:HRI524416 IBC524416:IBE524416 IKY524416:ILA524416 IUU524416:IUW524416 JEQ524416:JES524416 JOM524416:JOO524416 JYI524416:JYK524416 KIE524416:KIG524416 KSA524416:KSC524416 LBW524416:LBY524416 LLS524416:LLU524416 LVO524416:LVQ524416 MFK524416:MFM524416 MPG524416:MPI524416 MZC524416:MZE524416 NIY524416:NJA524416 NSU524416:NSW524416 OCQ524416:OCS524416 OMM524416:OMO524416 OWI524416:OWK524416 PGE524416:PGG524416 PQA524416:PQC524416 PZW524416:PZY524416 QJS524416:QJU524416 QTO524416:QTQ524416 RDK524416:RDM524416 RNG524416:RNI524416 RXC524416:RXE524416 SGY524416:SHA524416 SQU524416:SQW524416 TAQ524416:TAS524416 TKM524416:TKO524416 TUI524416:TUK524416 UEE524416:UEG524416 UOA524416:UOC524416 UXW524416:UXY524416 VHS524416:VHU524416 VRO524416:VRQ524416 WBK524416:WBM524416 WLG524416:WLI524416 WVC524416:WVE524416 D589952:F589952 IQ589952:IS589952 SM589952:SO589952 ACI589952:ACK589952 AME589952:AMG589952 AWA589952:AWC589952 BFW589952:BFY589952 BPS589952:BPU589952 BZO589952:BZQ589952 CJK589952:CJM589952 CTG589952:CTI589952 DDC589952:DDE589952 DMY589952:DNA589952 DWU589952:DWW589952 EGQ589952:EGS589952 EQM589952:EQO589952 FAI589952:FAK589952 FKE589952:FKG589952 FUA589952:FUC589952 GDW589952:GDY589952 GNS589952:GNU589952 GXO589952:GXQ589952 HHK589952:HHM589952 HRG589952:HRI589952 IBC589952:IBE589952 IKY589952:ILA589952 IUU589952:IUW589952 JEQ589952:JES589952 JOM589952:JOO589952 JYI589952:JYK589952 KIE589952:KIG589952 KSA589952:KSC589952 LBW589952:LBY589952 LLS589952:LLU589952 LVO589952:LVQ589952 MFK589952:MFM589952 MPG589952:MPI589952 MZC589952:MZE589952 NIY589952:NJA589952 NSU589952:NSW589952 OCQ589952:OCS589952 OMM589952:OMO589952 OWI589952:OWK589952 PGE589952:PGG589952 PQA589952:PQC589952 PZW589952:PZY589952 QJS589952:QJU589952 QTO589952:QTQ589952 RDK589952:RDM589952 RNG589952:RNI589952 RXC589952:RXE589952 SGY589952:SHA589952 SQU589952:SQW589952 TAQ589952:TAS589952 TKM589952:TKO589952 TUI589952:TUK589952 UEE589952:UEG589952 UOA589952:UOC589952 UXW589952:UXY589952 VHS589952:VHU589952 VRO589952:VRQ589952 WBK589952:WBM589952 WLG589952:WLI589952 WVC589952:WVE589952 D655488:F655488 IQ655488:IS655488 SM655488:SO655488 ACI655488:ACK655488 AME655488:AMG655488 AWA655488:AWC655488 BFW655488:BFY655488 BPS655488:BPU655488 BZO655488:BZQ655488 CJK655488:CJM655488 CTG655488:CTI655488 DDC655488:DDE655488 DMY655488:DNA655488 DWU655488:DWW655488 EGQ655488:EGS655488 EQM655488:EQO655488 FAI655488:FAK655488 FKE655488:FKG655488 FUA655488:FUC655488 GDW655488:GDY655488 GNS655488:GNU655488 GXO655488:GXQ655488 HHK655488:HHM655488 HRG655488:HRI655488 IBC655488:IBE655488 IKY655488:ILA655488 IUU655488:IUW655488 JEQ655488:JES655488 JOM655488:JOO655488 JYI655488:JYK655488 KIE655488:KIG655488 KSA655488:KSC655488 LBW655488:LBY655488 LLS655488:LLU655488 LVO655488:LVQ655488 MFK655488:MFM655488 MPG655488:MPI655488 MZC655488:MZE655488 NIY655488:NJA655488 NSU655488:NSW655488 OCQ655488:OCS655488 OMM655488:OMO655488 OWI655488:OWK655488 PGE655488:PGG655488 PQA655488:PQC655488 PZW655488:PZY655488 QJS655488:QJU655488 QTO655488:QTQ655488 RDK655488:RDM655488 RNG655488:RNI655488 RXC655488:RXE655488 SGY655488:SHA655488 SQU655488:SQW655488 TAQ655488:TAS655488 TKM655488:TKO655488 TUI655488:TUK655488 UEE655488:UEG655488 UOA655488:UOC655488 UXW655488:UXY655488 VHS655488:VHU655488 VRO655488:VRQ655488 WBK655488:WBM655488 WLG655488:WLI655488 WVC655488:WVE655488 D721024:F721024 IQ721024:IS721024 SM721024:SO721024 ACI721024:ACK721024 AME721024:AMG721024 AWA721024:AWC721024 BFW721024:BFY721024 BPS721024:BPU721024 BZO721024:BZQ721024 CJK721024:CJM721024 CTG721024:CTI721024 DDC721024:DDE721024 DMY721024:DNA721024 DWU721024:DWW721024 EGQ721024:EGS721024 EQM721024:EQO721024 FAI721024:FAK721024 FKE721024:FKG721024 FUA721024:FUC721024 GDW721024:GDY721024 GNS721024:GNU721024 GXO721024:GXQ721024 HHK721024:HHM721024 HRG721024:HRI721024 IBC721024:IBE721024 IKY721024:ILA721024 IUU721024:IUW721024 JEQ721024:JES721024 JOM721024:JOO721024 JYI721024:JYK721024 KIE721024:KIG721024 KSA721024:KSC721024 LBW721024:LBY721024 LLS721024:LLU721024 LVO721024:LVQ721024 MFK721024:MFM721024 MPG721024:MPI721024 MZC721024:MZE721024 NIY721024:NJA721024 NSU721024:NSW721024 OCQ721024:OCS721024 OMM721024:OMO721024 OWI721024:OWK721024 PGE721024:PGG721024 PQA721024:PQC721024 PZW721024:PZY721024 QJS721024:QJU721024 QTO721024:QTQ721024 RDK721024:RDM721024 RNG721024:RNI721024 RXC721024:RXE721024 SGY721024:SHA721024 SQU721024:SQW721024 TAQ721024:TAS721024 TKM721024:TKO721024 TUI721024:TUK721024 UEE721024:UEG721024 UOA721024:UOC721024 UXW721024:UXY721024 VHS721024:VHU721024 VRO721024:VRQ721024 WBK721024:WBM721024 WLG721024:WLI721024 WVC721024:WVE721024 D786560:F786560 IQ786560:IS786560 SM786560:SO786560 ACI786560:ACK786560 AME786560:AMG786560 AWA786560:AWC786560 BFW786560:BFY786560 BPS786560:BPU786560 BZO786560:BZQ786560 CJK786560:CJM786560 CTG786560:CTI786560 DDC786560:DDE786560 DMY786560:DNA786560 DWU786560:DWW786560 EGQ786560:EGS786560 EQM786560:EQO786560 FAI786560:FAK786560 FKE786560:FKG786560 FUA786560:FUC786560 GDW786560:GDY786560 GNS786560:GNU786560 GXO786560:GXQ786560 HHK786560:HHM786560 HRG786560:HRI786560 IBC786560:IBE786560 IKY786560:ILA786560 IUU786560:IUW786560 JEQ786560:JES786560 JOM786560:JOO786560 JYI786560:JYK786560 KIE786560:KIG786560 KSA786560:KSC786560 LBW786560:LBY786560 LLS786560:LLU786560 LVO786560:LVQ786560 MFK786560:MFM786560 MPG786560:MPI786560 MZC786560:MZE786560 NIY786560:NJA786560 NSU786560:NSW786560 OCQ786560:OCS786560 OMM786560:OMO786560 OWI786560:OWK786560 PGE786560:PGG786560 PQA786560:PQC786560 PZW786560:PZY786560 QJS786560:QJU786560 QTO786560:QTQ786560 RDK786560:RDM786560 RNG786560:RNI786560 RXC786560:RXE786560 SGY786560:SHA786560 SQU786560:SQW786560 TAQ786560:TAS786560 TKM786560:TKO786560 TUI786560:TUK786560 UEE786560:UEG786560 UOA786560:UOC786560 UXW786560:UXY786560 VHS786560:VHU786560 VRO786560:VRQ786560 WBK786560:WBM786560 WLG786560:WLI786560 WVC786560:WVE786560 D852096:F852096 IQ852096:IS852096 SM852096:SO852096 ACI852096:ACK852096 AME852096:AMG852096 AWA852096:AWC852096 BFW852096:BFY852096 BPS852096:BPU852096 BZO852096:BZQ852096 CJK852096:CJM852096 CTG852096:CTI852096 DDC852096:DDE852096 DMY852096:DNA852096 DWU852096:DWW852096 EGQ852096:EGS852096 EQM852096:EQO852096 FAI852096:FAK852096 FKE852096:FKG852096 FUA852096:FUC852096 GDW852096:GDY852096 GNS852096:GNU852096 GXO852096:GXQ852096 HHK852096:HHM852096 HRG852096:HRI852096 IBC852096:IBE852096 IKY852096:ILA852096 IUU852096:IUW852096 JEQ852096:JES852096 JOM852096:JOO852096 JYI852096:JYK852096 KIE852096:KIG852096 KSA852096:KSC852096 LBW852096:LBY852096 LLS852096:LLU852096 LVO852096:LVQ852096 MFK852096:MFM852096 MPG852096:MPI852096 MZC852096:MZE852096 NIY852096:NJA852096 NSU852096:NSW852096 OCQ852096:OCS852096 OMM852096:OMO852096 OWI852096:OWK852096 PGE852096:PGG852096 PQA852096:PQC852096 PZW852096:PZY852096 QJS852096:QJU852096 QTO852096:QTQ852096 RDK852096:RDM852096 RNG852096:RNI852096 RXC852096:RXE852096 SGY852096:SHA852096 SQU852096:SQW852096 TAQ852096:TAS852096 TKM852096:TKO852096 TUI852096:TUK852096 UEE852096:UEG852096 UOA852096:UOC852096 UXW852096:UXY852096 VHS852096:VHU852096 VRO852096:VRQ852096 WBK852096:WBM852096 WLG852096:WLI852096 WVC852096:WVE852096 D917632:F917632 IQ917632:IS917632 SM917632:SO917632 ACI917632:ACK917632 AME917632:AMG917632 AWA917632:AWC917632 BFW917632:BFY917632 BPS917632:BPU917632 BZO917632:BZQ917632 CJK917632:CJM917632 CTG917632:CTI917632 DDC917632:DDE917632 DMY917632:DNA917632 DWU917632:DWW917632 EGQ917632:EGS917632 EQM917632:EQO917632 FAI917632:FAK917632 FKE917632:FKG917632 FUA917632:FUC917632 GDW917632:GDY917632 GNS917632:GNU917632 GXO917632:GXQ917632 HHK917632:HHM917632 HRG917632:HRI917632 IBC917632:IBE917632 IKY917632:ILA917632 IUU917632:IUW917632 JEQ917632:JES917632 JOM917632:JOO917632 JYI917632:JYK917632 KIE917632:KIG917632 KSA917632:KSC917632 LBW917632:LBY917632 LLS917632:LLU917632 LVO917632:LVQ917632 MFK917632:MFM917632 MPG917632:MPI917632 MZC917632:MZE917632 NIY917632:NJA917632 NSU917632:NSW917632 OCQ917632:OCS917632 OMM917632:OMO917632 OWI917632:OWK917632 PGE917632:PGG917632 PQA917632:PQC917632 PZW917632:PZY917632 QJS917632:QJU917632 QTO917632:QTQ917632 RDK917632:RDM917632 RNG917632:RNI917632 RXC917632:RXE917632 SGY917632:SHA917632 SQU917632:SQW917632 TAQ917632:TAS917632 TKM917632:TKO917632 TUI917632:TUK917632 UEE917632:UEG917632 UOA917632:UOC917632 UXW917632:UXY917632 VHS917632:VHU917632 VRO917632:VRQ917632 WBK917632:WBM917632 WLG917632:WLI917632 WVC917632:WVE917632 D983168:F983168 IQ983168:IS983168 SM983168:SO983168 ACI983168:ACK983168 AME983168:AMG983168 AWA983168:AWC983168 BFW983168:BFY983168 BPS983168:BPU983168 BZO983168:BZQ983168 CJK983168:CJM983168 CTG983168:CTI983168 DDC983168:DDE983168 DMY983168:DNA983168 DWU983168:DWW983168 EGQ983168:EGS983168 EQM983168:EQO983168 FAI983168:FAK983168 FKE983168:FKG983168 FUA983168:FUC983168 GDW983168:GDY983168 GNS983168:GNU983168 GXO983168:GXQ983168 HHK983168:HHM983168 HRG983168:HRI983168 IBC983168:IBE983168 IKY983168:ILA983168 IUU983168:IUW983168 JEQ983168:JES983168 JOM983168:JOO983168 JYI983168:JYK983168 KIE983168:KIG983168 KSA983168:KSC983168 LBW983168:LBY983168 LLS983168:LLU983168 LVO983168:LVQ983168 MFK983168:MFM983168 MPG983168:MPI983168 MZC983168:MZE983168 NIY983168:NJA983168 NSU983168:NSW983168 OCQ983168:OCS983168 OMM983168:OMO983168 OWI983168:OWK983168 PGE983168:PGG983168 PQA983168:PQC983168 PZW983168:PZY983168 QJS983168:QJU983168 QTO983168:QTQ983168 RDK983168:RDM983168 RNG983168:RNI983168 RXC983168:RXE983168 SGY983168:SHA983168 SQU983168:SQW983168 TAQ983168:TAS983168 TKM983168:TKO983168 TUI983168:TUK983168 UEE983168:UEG983168 UOA983168:UOC983168 UXW983168:UXY983168 VHS983168:VHU983168 VRO983168:VRQ983168 WBK983168:WBM983168 WLG983168:WLI983168 WVC983168:WVE983168 D129:F129 IQ129:IS129 SM129:SO129 ACI129:ACK129 AME129:AMG129 AWA129:AWC129 BFW129:BFY129 BPS129:BPU129 BZO129:BZQ129 CJK129:CJM129 CTG129:CTI129 DDC129:DDE129 DMY129:DNA129 DWU129:DWW129 EGQ129:EGS129 EQM129:EQO129 FAI129:FAK129 FKE129:FKG129 FUA129:FUC129 GDW129:GDY129 GNS129:GNU129 GXO129:GXQ129 HHK129:HHM129 HRG129:HRI129 IBC129:IBE129 IKY129:ILA129 IUU129:IUW129 JEQ129:JES129 JOM129:JOO129 JYI129:JYK129 KIE129:KIG129 KSA129:KSC129 LBW129:LBY129 LLS129:LLU129 LVO129:LVQ129 MFK129:MFM129 MPG129:MPI129 MZC129:MZE129 NIY129:NJA129 NSU129:NSW129 OCQ129:OCS129 OMM129:OMO129 OWI129:OWK129 PGE129:PGG129 PQA129:PQC129 PZW129:PZY129 QJS129:QJU129 QTO129:QTQ129 RDK129:RDM129 RNG129:RNI129 RXC129:RXE129 SGY129:SHA129 SQU129:SQW129 TAQ129:TAS129 TKM129:TKO129 TUI129:TUK129 UEE129:UEG129 UOA129:UOC129 UXW129:UXY129 VHS129:VHU129 VRO129:VRQ129 WBK129:WBM129 WLG129:WLI129 WVC129:WVE129 D65667:F65667 IQ65667:IS65667 SM65667:SO65667 ACI65667:ACK65667 AME65667:AMG65667 AWA65667:AWC65667 BFW65667:BFY65667 BPS65667:BPU65667 BZO65667:BZQ65667 CJK65667:CJM65667 CTG65667:CTI65667 DDC65667:DDE65667 DMY65667:DNA65667 DWU65667:DWW65667 EGQ65667:EGS65667 EQM65667:EQO65667 FAI65667:FAK65667 FKE65667:FKG65667 FUA65667:FUC65667 GDW65667:GDY65667 GNS65667:GNU65667 GXO65667:GXQ65667 HHK65667:HHM65667 HRG65667:HRI65667 IBC65667:IBE65667 IKY65667:ILA65667 IUU65667:IUW65667 JEQ65667:JES65667 JOM65667:JOO65667 JYI65667:JYK65667 KIE65667:KIG65667 KSA65667:KSC65667 LBW65667:LBY65667 LLS65667:LLU65667 LVO65667:LVQ65667 MFK65667:MFM65667 MPG65667:MPI65667 MZC65667:MZE65667 NIY65667:NJA65667 NSU65667:NSW65667 OCQ65667:OCS65667 OMM65667:OMO65667 OWI65667:OWK65667 PGE65667:PGG65667 PQA65667:PQC65667 PZW65667:PZY65667 QJS65667:QJU65667 QTO65667:QTQ65667 RDK65667:RDM65667 RNG65667:RNI65667 RXC65667:RXE65667 SGY65667:SHA65667 SQU65667:SQW65667 TAQ65667:TAS65667 TKM65667:TKO65667 TUI65667:TUK65667 UEE65667:UEG65667 UOA65667:UOC65667 UXW65667:UXY65667 VHS65667:VHU65667 VRO65667:VRQ65667 WBK65667:WBM65667 WLG65667:WLI65667 WVC65667:WVE65667 D131203:F131203 IQ131203:IS131203 SM131203:SO131203 ACI131203:ACK131203 AME131203:AMG131203 AWA131203:AWC131203 BFW131203:BFY131203 BPS131203:BPU131203 BZO131203:BZQ131203 CJK131203:CJM131203 CTG131203:CTI131203 DDC131203:DDE131203 DMY131203:DNA131203 DWU131203:DWW131203 EGQ131203:EGS131203 EQM131203:EQO131203 FAI131203:FAK131203 FKE131203:FKG131203 FUA131203:FUC131203 GDW131203:GDY131203 GNS131203:GNU131203 GXO131203:GXQ131203 HHK131203:HHM131203 HRG131203:HRI131203 IBC131203:IBE131203 IKY131203:ILA131203 IUU131203:IUW131203 JEQ131203:JES131203 JOM131203:JOO131203 JYI131203:JYK131203 KIE131203:KIG131203 KSA131203:KSC131203 LBW131203:LBY131203 LLS131203:LLU131203 LVO131203:LVQ131203 MFK131203:MFM131203 MPG131203:MPI131203 MZC131203:MZE131203 NIY131203:NJA131203 NSU131203:NSW131203 OCQ131203:OCS131203 OMM131203:OMO131203 OWI131203:OWK131203 PGE131203:PGG131203 PQA131203:PQC131203 PZW131203:PZY131203 QJS131203:QJU131203 QTO131203:QTQ131203 RDK131203:RDM131203 RNG131203:RNI131203 RXC131203:RXE131203 SGY131203:SHA131203 SQU131203:SQW131203 TAQ131203:TAS131203 TKM131203:TKO131203 TUI131203:TUK131203 UEE131203:UEG131203 UOA131203:UOC131203 UXW131203:UXY131203 VHS131203:VHU131203 VRO131203:VRQ131203 WBK131203:WBM131203 WLG131203:WLI131203 WVC131203:WVE131203 D196739:F196739 IQ196739:IS196739 SM196739:SO196739 ACI196739:ACK196739 AME196739:AMG196739 AWA196739:AWC196739 BFW196739:BFY196739 BPS196739:BPU196739 BZO196739:BZQ196739 CJK196739:CJM196739 CTG196739:CTI196739 DDC196739:DDE196739 DMY196739:DNA196739 DWU196739:DWW196739 EGQ196739:EGS196739 EQM196739:EQO196739 FAI196739:FAK196739 FKE196739:FKG196739 FUA196739:FUC196739 GDW196739:GDY196739 GNS196739:GNU196739 GXO196739:GXQ196739 HHK196739:HHM196739 HRG196739:HRI196739 IBC196739:IBE196739 IKY196739:ILA196739 IUU196739:IUW196739 JEQ196739:JES196739 JOM196739:JOO196739 JYI196739:JYK196739 KIE196739:KIG196739 KSA196739:KSC196739 LBW196739:LBY196739 LLS196739:LLU196739 LVO196739:LVQ196739 MFK196739:MFM196739 MPG196739:MPI196739 MZC196739:MZE196739 NIY196739:NJA196739 NSU196739:NSW196739 OCQ196739:OCS196739 OMM196739:OMO196739 OWI196739:OWK196739 PGE196739:PGG196739 PQA196739:PQC196739 PZW196739:PZY196739 QJS196739:QJU196739 QTO196739:QTQ196739 RDK196739:RDM196739 RNG196739:RNI196739 RXC196739:RXE196739 SGY196739:SHA196739 SQU196739:SQW196739 TAQ196739:TAS196739 TKM196739:TKO196739 TUI196739:TUK196739 UEE196739:UEG196739 UOA196739:UOC196739 UXW196739:UXY196739 VHS196739:VHU196739 VRO196739:VRQ196739 WBK196739:WBM196739 WLG196739:WLI196739 WVC196739:WVE196739 D262275:F262275 IQ262275:IS262275 SM262275:SO262275 ACI262275:ACK262275 AME262275:AMG262275 AWA262275:AWC262275 BFW262275:BFY262275 BPS262275:BPU262275 BZO262275:BZQ262275 CJK262275:CJM262275 CTG262275:CTI262275 DDC262275:DDE262275 DMY262275:DNA262275 DWU262275:DWW262275 EGQ262275:EGS262275 EQM262275:EQO262275 FAI262275:FAK262275 FKE262275:FKG262275 FUA262275:FUC262275 GDW262275:GDY262275 GNS262275:GNU262275 GXO262275:GXQ262275 HHK262275:HHM262275 HRG262275:HRI262275 IBC262275:IBE262275 IKY262275:ILA262275 IUU262275:IUW262275 JEQ262275:JES262275 JOM262275:JOO262275 JYI262275:JYK262275 KIE262275:KIG262275 KSA262275:KSC262275 LBW262275:LBY262275 LLS262275:LLU262275 LVO262275:LVQ262275 MFK262275:MFM262275 MPG262275:MPI262275 MZC262275:MZE262275 NIY262275:NJA262275 NSU262275:NSW262275 OCQ262275:OCS262275 OMM262275:OMO262275 OWI262275:OWK262275 PGE262275:PGG262275 PQA262275:PQC262275 PZW262275:PZY262275 QJS262275:QJU262275 QTO262275:QTQ262275 RDK262275:RDM262275 RNG262275:RNI262275 RXC262275:RXE262275 SGY262275:SHA262275 SQU262275:SQW262275 TAQ262275:TAS262275 TKM262275:TKO262275 TUI262275:TUK262275 UEE262275:UEG262275 UOA262275:UOC262275 UXW262275:UXY262275 VHS262275:VHU262275 VRO262275:VRQ262275 WBK262275:WBM262275 WLG262275:WLI262275 WVC262275:WVE262275 D327811:F327811 IQ327811:IS327811 SM327811:SO327811 ACI327811:ACK327811 AME327811:AMG327811 AWA327811:AWC327811 BFW327811:BFY327811 BPS327811:BPU327811 BZO327811:BZQ327811 CJK327811:CJM327811 CTG327811:CTI327811 DDC327811:DDE327811 DMY327811:DNA327811 DWU327811:DWW327811 EGQ327811:EGS327811 EQM327811:EQO327811 FAI327811:FAK327811 FKE327811:FKG327811 FUA327811:FUC327811 GDW327811:GDY327811 GNS327811:GNU327811 GXO327811:GXQ327811 HHK327811:HHM327811 HRG327811:HRI327811 IBC327811:IBE327811 IKY327811:ILA327811 IUU327811:IUW327811 JEQ327811:JES327811 JOM327811:JOO327811 JYI327811:JYK327811 KIE327811:KIG327811 KSA327811:KSC327811 LBW327811:LBY327811 LLS327811:LLU327811 LVO327811:LVQ327811 MFK327811:MFM327811 MPG327811:MPI327811 MZC327811:MZE327811 NIY327811:NJA327811 NSU327811:NSW327811 OCQ327811:OCS327811 OMM327811:OMO327811 OWI327811:OWK327811 PGE327811:PGG327811 PQA327811:PQC327811 PZW327811:PZY327811 QJS327811:QJU327811 QTO327811:QTQ327811 RDK327811:RDM327811 RNG327811:RNI327811 RXC327811:RXE327811 SGY327811:SHA327811 SQU327811:SQW327811 TAQ327811:TAS327811 TKM327811:TKO327811 TUI327811:TUK327811 UEE327811:UEG327811 UOA327811:UOC327811 UXW327811:UXY327811 VHS327811:VHU327811 VRO327811:VRQ327811 WBK327811:WBM327811 WLG327811:WLI327811 WVC327811:WVE327811 D393347:F393347 IQ393347:IS393347 SM393347:SO393347 ACI393347:ACK393347 AME393347:AMG393347 AWA393347:AWC393347 BFW393347:BFY393347 BPS393347:BPU393347 BZO393347:BZQ393347 CJK393347:CJM393347 CTG393347:CTI393347 DDC393347:DDE393347 DMY393347:DNA393347 DWU393347:DWW393347 EGQ393347:EGS393347 EQM393347:EQO393347 FAI393347:FAK393347 FKE393347:FKG393347 FUA393347:FUC393347 GDW393347:GDY393347 GNS393347:GNU393347 GXO393347:GXQ393347 HHK393347:HHM393347 HRG393347:HRI393347 IBC393347:IBE393347 IKY393347:ILA393347 IUU393347:IUW393347 JEQ393347:JES393347 JOM393347:JOO393347 JYI393347:JYK393347 KIE393347:KIG393347 KSA393347:KSC393347 LBW393347:LBY393347 LLS393347:LLU393347 LVO393347:LVQ393347 MFK393347:MFM393347 MPG393347:MPI393347 MZC393347:MZE393347 NIY393347:NJA393347 NSU393347:NSW393347 OCQ393347:OCS393347 OMM393347:OMO393347 OWI393347:OWK393347 PGE393347:PGG393347 PQA393347:PQC393347 PZW393347:PZY393347 QJS393347:QJU393347 QTO393347:QTQ393347 RDK393347:RDM393347 RNG393347:RNI393347 RXC393347:RXE393347 SGY393347:SHA393347 SQU393347:SQW393347 TAQ393347:TAS393347 TKM393347:TKO393347 TUI393347:TUK393347 UEE393347:UEG393347 UOA393347:UOC393347 UXW393347:UXY393347 VHS393347:VHU393347 VRO393347:VRQ393347 WBK393347:WBM393347 WLG393347:WLI393347 WVC393347:WVE393347 D458883:F458883 IQ458883:IS458883 SM458883:SO458883 ACI458883:ACK458883 AME458883:AMG458883 AWA458883:AWC458883 BFW458883:BFY458883 BPS458883:BPU458883 BZO458883:BZQ458883 CJK458883:CJM458883 CTG458883:CTI458883 DDC458883:DDE458883 DMY458883:DNA458883 DWU458883:DWW458883 EGQ458883:EGS458883 EQM458883:EQO458883 FAI458883:FAK458883 FKE458883:FKG458883 FUA458883:FUC458883 GDW458883:GDY458883 GNS458883:GNU458883 GXO458883:GXQ458883 HHK458883:HHM458883 HRG458883:HRI458883 IBC458883:IBE458883 IKY458883:ILA458883 IUU458883:IUW458883 JEQ458883:JES458883 JOM458883:JOO458883 JYI458883:JYK458883 KIE458883:KIG458883 KSA458883:KSC458883 LBW458883:LBY458883 LLS458883:LLU458883 LVO458883:LVQ458883 MFK458883:MFM458883 MPG458883:MPI458883 MZC458883:MZE458883 NIY458883:NJA458883 NSU458883:NSW458883 OCQ458883:OCS458883 OMM458883:OMO458883 OWI458883:OWK458883 PGE458883:PGG458883 PQA458883:PQC458883 PZW458883:PZY458883 QJS458883:QJU458883 QTO458883:QTQ458883 RDK458883:RDM458883 RNG458883:RNI458883 RXC458883:RXE458883 SGY458883:SHA458883 SQU458883:SQW458883 TAQ458883:TAS458883 TKM458883:TKO458883 TUI458883:TUK458883 UEE458883:UEG458883 UOA458883:UOC458883 UXW458883:UXY458883 VHS458883:VHU458883 VRO458883:VRQ458883 WBK458883:WBM458883 WLG458883:WLI458883 WVC458883:WVE458883 D524419:F524419 IQ524419:IS524419 SM524419:SO524419 ACI524419:ACK524419 AME524419:AMG524419 AWA524419:AWC524419 BFW524419:BFY524419 BPS524419:BPU524419 BZO524419:BZQ524419 CJK524419:CJM524419 CTG524419:CTI524419 DDC524419:DDE524419 DMY524419:DNA524419 DWU524419:DWW524419 EGQ524419:EGS524419 EQM524419:EQO524419 FAI524419:FAK524419 FKE524419:FKG524419 FUA524419:FUC524419 GDW524419:GDY524419 GNS524419:GNU524419 GXO524419:GXQ524419 HHK524419:HHM524419 HRG524419:HRI524419 IBC524419:IBE524419 IKY524419:ILA524419 IUU524419:IUW524419 JEQ524419:JES524419 JOM524419:JOO524419 JYI524419:JYK524419 KIE524419:KIG524419 KSA524419:KSC524419 LBW524419:LBY524419 LLS524419:LLU524419 LVO524419:LVQ524419 MFK524419:MFM524419 MPG524419:MPI524419 MZC524419:MZE524419 NIY524419:NJA524419 NSU524419:NSW524419 OCQ524419:OCS524419 OMM524419:OMO524419 OWI524419:OWK524419 PGE524419:PGG524419 PQA524419:PQC524419 PZW524419:PZY524419 QJS524419:QJU524419 QTO524419:QTQ524419 RDK524419:RDM524419 RNG524419:RNI524419 RXC524419:RXE524419 SGY524419:SHA524419 SQU524419:SQW524419 TAQ524419:TAS524419 TKM524419:TKO524419 TUI524419:TUK524419 UEE524419:UEG524419 UOA524419:UOC524419 UXW524419:UXY524419 VHS524419:VHU524419 VRO524419:VRQ524419 WBK524419:WBM524419 WLG524419:WLI524419 WVC524419:WVE524419 D589955:F589955 IQ589955:IS589955 SM589955:SO589955 ACI589955:ACK589955 AME589955:AMG589955 AWA589955:AWC589955 BFW589955:BFY589955 BPS589955:BPU589955 BZO589955:BZQ589955 CJK589955:CJM589955 CTG589955:CTI589955 DDC589955:DDE589955 DMY589955:DNA589955 DWU589955:DWW589955 EGQ589955:EGS589955 EQM589955:EQO589955 FAI589955:FAK589955 FKE589955:FKG589955 FUA589955:FUC589955 GDW589955:GDY589955 GNS589955:GNU589955 GXO589955:GXQ589955 HHK589955:HHM589955 HRG589955:HRI589955 IBC589955:IBE589955 IKY589955:ILA589955 IUU589955:IUW589955 JEQ589955:JES589955 JOM589955:JOO589955 JYI589955:JYK589955 KIE589955:KIG589955 KSA589955:KSC589955 LBW589955:LBY589955 LLS589955:LLU589955 LVO589955:LVQ589955 MFK589955:MFM589955 MPG589955:MPI589955 MZC589955:MZE589955 NIY589955:NJA589955 NSU589955:NSW589955 OCQ589955:OCS589955 OMM589955:OMO589955 OWI589955:OWK589955 PGE589955:PGG589955 PQA589955:PQC589955 PZW589955:PZY589955 QJS589955:QJU589955 QTO589955:QTQ589955 RDK589955:RDM589955 RNG589955:RNI589955 RXC589955:RXE589955 SGY589955:SHA589955 SQU589955:SQW589955 TAQ589955:TAS589955 TKM589955:TKO589955 TUI589955:TUK589955 UEE589955:UEG589955 UOA589955:UOC589955 UXW589955:UXY589955 VHS589955:VHU589955 VRO589955:VRQ589955 WBK589955:WBM589955 WLG589955:WLI589955 WVC589955:WVE589955 D655491:F655491 IQ655491:IS655491 SM655491:SO655491 ACI655491:ACK655491 AME655491:AMG655491 AWA655491:AWC655491 BFW655491:BFY655491 BPS655491:BPU655491 BZO655491:BZQ655491 CJK655491:CJM655491 CTG655491:CTI655491 DDC655491:DDE655491 DMY655491:DNA655491 DWU655491:DWW655491 EGQ655491:EGS655491 EQM655491:EQO655491 FAI655491:FAK655491 FKE655491:FKG655491 FUA655491:FUC655491 GDW655491:GDY655491 GNS655491:GNU655491 GXO655491:GXQ655491 HHK655491:HHM655491 HRG655491:HRI655491 IBC655491:IBE655491 IKY655491:ILA655491 IUU655491:IUW655491 JEQ655491:JES655491 JOM655491:JOO655491 JYI655491:JYK655491 KIE655491:KIG655491 KSA655491:KSC655491 LBW655491:LBY655491 LLS655491:LLU655491 LVO655491:LVQ655491 MFK655491:MFM655491 MPG655491:MPI655491 MZC655491:MZE655491 NIY655491:NJA655491 NSU655491:NSW655491 OCQ655491:OCS655491 OMM655491:OMO655491 OWI655491:OWK655491 PGE655491:PGG655491 PQA655491:PQC655491 PZW655491:PZY655491 QJS655491:QJU655491 QTO655491:QTQ655491 RDK655491:RDM655491 RNG655491:RNI655491 RXC655491:RXE655491 SGY655491:SHA655491 SQU655491:SQW655491 TAQ655491:TAS655491 TKM655491:TKO655491 TUI655491:TUK655491 UEE655491:UEG655491 UOA655491:UOC655491 UXW655491:UXY655491 VHS655491:VHU655491 VRO655491:VRQ655491 WBK655491:WBM655491 WLG655491:WLI655491 WVC655491:WVE655491 D721027:F721027 IQ721027:IS721027 SM721027:SO721027 ACI721027:ACK721027 AME721027:AMG721027 AWA721027:AWC721027 BFW721027:BFY721027 BPS721027:BPU721027 BZO721027:BZQ721027 CJK721027:CJM721027 CTG721027:CTI721027 DDC721027:DDE721027 DMY721027:DNA721027 DWU721027:DWW721027 EGQ721027:EGS721027 EQM721027:EQO721027 FAI721027:FAK721027 FKE721027:FKG721027 FUA721027:FUC721027 GDW721027:GDY721027 GNS721027:GNU721027 GXO721027:GXQ721027 HHK721027:HHM721027 HRG721027:HRI721027 IBC721027:IBE721027 IKY721027:ILA721027 IUU721027:IUW721027 JEQ721027:JES721027 JOM721027:JOO721027 JYI721027:JYK721027 KIE721027:KIG721027 KSA721027:KSC721027 LBW721027:LBY721027 LLS721027:LLU721027 LVO721027:LVQ721027 MFK721027:MFM721027 MPG721027:MPI721027 MZC721027:MZE721027 NIY721027:NJA721027 NSU721027:NSW721027 OCQ721027:OCS721027 OMM721027:OMO721027 OWI721027:OWK721027 PGE721027:PGG721027 PQA721027:PQC721027 PZW721027:PZY721027 QJS721027:QJU721027 QTO721027:QTQ721027 RDK721027:RDM721027 RNG721027:RNI721027 RXC721027:RXE721027 SGY721027:SHA721027 SQU721027:SQW721027 TAQ721027:TAS721027 TKM721027:TKO721027 TUI721027:TUK721027 UEE721027:UEG721027 UOA721027:UOC721027 UXW721027:UXY721027 VHS721027:VHU721027 VRO721027:VRQ721027 WBK721027:WBM721027 WLG721027:WLI721027 WVC721027:WVE721027 D786563:F786563 IQ786563:IS786563 SM786563:SO786563 ACI786563:ACK786563 AME786563:AMG786563 AWA786563:AWC786563 BFW786563:BFY786563 BPS786563:BPU786563 BZO786563:BZQ786563 CJK786563:CJM786563 CTG786563:CTI786563 DDC786563:DDE786563 DMY786563:DNA786563 DWU786563:DWW786563 EGQ786563:EGS786563 EQM786563:EQO786563 FAI786563:FAK786563 FKE786563:FKG786563 FUA786563:FUC786563 GDW786563:GDY786563 GNS786563:GNU786563 GXO786563:GXQ786563 HHK786563:HHM786563 HRG786563:HRI786563 IBC786563:IBE786563 IKY786563:ILA786563 IUU786563:IUW786563 JEQ786563:JES786563 JOM786563:JOO786563 JYI786563:JYK786563 KIE786563:KIG786563 KSA786563:KSC786563 LBW786563:LBY786563 LLS786563:LLU786563 LVO786563:LVQ786563 MFK786563:MFM786563 MPG786563:MPI786563 MZC786563:MZE786563 NIY786563:NJA786563 NSU786563:NSW786563 OCQ786563:OCS786563 OMM786563:OMO786563 OWI786563:OWK786563 PGE786563:PGG786563 PQA786563:PQC786563 PZW786563:PZY786563 QJS786563:QJU786563 QTO786563:QTQ786563 RDK786563:RDM786563 RNG786563:RNI786563 RXC786563:RXE786563 SGY786563:SHA786563 SQU786563:SQW786563 TAQ786563:TAS786563 TKM786563:TKO786563 TUI786563:TUK786563 UEE786563:UEG786563 UOA786563:UOC786563 UXW786563:UXY786563 VHS786563:VHU786563 VRO786563:VRQ786563 WBK786563:WBM786563 WLG786563:WLI786563 WVC786563:WVE786563 D852099:F852099 IQ852099:IS852099 SM852099:SO852099 ACI852099:ACK852099 AME852099:AMG852099 AWA852099:AWC852099 BFW852099:BFY852099 BPS852099:BPU852099 BZO852099:BZQ852099 CJK852099:CJM852099 CTG852099:CTI852099 DDC852099:DDE852099 DMY852099:DNA852099 DWU852099:DWW852099 EGQ852099:EGS852099 EQM852099:EQO852099 FAI852099:FAK852099 FKE852099:FKG852099 FUA852099:FUC852099 GDW852099:GDY852099 GNS852099:GNU852099 GXO852099:GXQ852099 HHK852099:HHM852099 HRG852099:HRI852099 IBC852099:IBE852099 IKY852099:ILA852099 IUU852099:IUW852099 JEQ852099:JES852099 JOM852099:JOO852099 JYI852099:JYK852099 KIE852099:KIG852099 KSA852099:KSC852099 LBW852099:LBY852099 LLS852099:LLU852099 LVO852099:LVQ852099 MFK852099:MFM852099 MPG852099:MPI852099 MZC852099:MZE852099 NIY852099:NJA852099 NSU852099:NSW852099 OCQ852099:OCS852099 OMM852099:OMO852099 OWI852099:OWK852099 PGE852099:PGG852099 PQA852099:PQC852099 PZW852099:PZY852099 QJS852099:QJU852099 QTO852099:QTQ852099 RDK852099:RDM852099 RNG852099:RNI852099 RXC852099:RXE852099 SGY852099:SHA852099 SQU852099:SQW852099 TAQ852099:TAS852099 TKM852099:TKO852099 TUI852099:TUK852099 UEE852099:UEG852099 UOA852099:UOC852099 UXW852099:UXY852099 VHS852099:VHU852099 VRO852099:VRQ852099 WBK852099:WBM852099 WLG852099:WLI852099 WVC852099:WVE852099 D917635:F917635 IQ917635:IS917635 SM917635:SO917635 ACI917635:ACK917635 AME917635:AMG917635 AWA917635:AWC917635 BFW917635:BFY917635 BPS917635:BPU917635 BZO917635:BZQ917635 CJK917635:CJM917635 CTG917635:CTI917635 DDC917635:DDE917635 DMY917635:DNA917635 DWU917635:DWW917635 EGQ917635:EGS917635 EQM917635:EQO917635 FAI917635:FAK917635 FKE917635:FKG917635 FUA917635:FUC917635 GDW917635:GDY917635 GNS917635:GNU917635 GXO917635:GXQ917635 HHK917635:HHM917635 HRG917635:HRI917635 IBC917635:IBE917635 IKY917635:ILA917635 IUU917635:IUW917635 JEQ917635:JES917635 JOM917635:JOO917635 JYI917635:JYK917635 KIE917635:KIG917635 KSA917635:KSC917635 LBW917635:LBY917635 LLS917635:LLU917635 LVO917635:LVQ917635 MFK917635:MFM917635 MPG917635:MPI917635 MZC917635:MZE917635 NIY917635:NJA917635 NSU917635:NSW917635 OCQ917635:OCS917635 OMM917635:OMO917635 OWI917635:OWK917635 PGE917635:PGG917635 PQA917635:PQC917635 PZW917635:PZY917635 QJS917635:QJU917635 QTO917635:QTQ917635 RDK917635:RDM917635 RNG917635:RNI917635 RXC917635:RXE917635 SGY917635:SHA917635 SQU917635:SQW917635 TAQ917635:TAS917635 TKM917635:TKO917635 TUI917635:TUK917635 UEE917635:UEG917635 UOA917635:UOC917635 UXW917635:UXY917635 VHS917635:VHU917635 VRO917635:VRQ917635 WBK917635:WBM917635 WLG917635:WLI917635 WVC917635:WVE917635 D983171:F983171 IQ983171:IS983171 SM983171:SO983171 ACI983171:ACK983171 AME983171:AMG983171 AWA983171:AWC983171 BFW983171:BFY983171 BPS983171:BPU983171 BZO983171:BZQ983171 CJK983171:CJM983171 CTG983171:CTI983171 DDC983171:DDE983171 DMY983171:DNA983171 DWU983171:DWW983171 EGQ983171:EGS983171 EQM983171:EQO983171 FAI983171:FAK983171 FKE983171:FKG983171 FUA983171:FUC983171 GDW983171:GDY983171 GNS983171:GNU983171 GXO983171:GXQ983171 HHK983171:HHM983171 HRG983171:HRI983171 IBC983171:IBE983171 IKY983171:ILA983171 IUU983171:IUW983171 JEQ983171:JES983171 JOM983171:JOO983171 JYI983171:JYK983171 KIE983171:KIG983171 KSA983171:KSC983171 LBW983171:LBY983171 LLS983171:LLU983171 LVO983171:LVQ983171 MFK983171:MFM983171 MPG983171:MPI983171 MZC983171:MZE983171 NIY983171:NJA983171 NSU983171:NSW983171 OCQ983171:OCS983171 OMM983171:OMO983171 OWI983171:OWK983171 PGE983171:PGG983171 PQA983171:PQC983171 PZW983171:PZY983171 QJS983171:QJU983171 QTO983171:QTQ983171 RDK983171:RDM983171 RNG983171:RNI983171 RXC983171:RXE983171 SGY983171:SHA983171 SQU983171:SQW983171 TAQ983171:TAS983171 TKM983171:TKO983171 TUI983171:TUK983171 UEE983171:UEG983171 UOA983171:UOC983171 UXW983171:UXY983171 VHS983171:VHU983171 VRO983171:VRQ983171 WBK983171:WBM983171 WLG983171:WLI983171 WVC983171:WVE983171" xr:uid="{105B52DB-22A6-4E44-84FD-4D3D76BF0BAF}">
      <formula1>0</formula1>
      <formula2>1500</formula2>
    </dataValidation>
    <dataValidation type="custom" operator="lessThan" allowBlank="1" showInputMessage="1" showErrorMessage="1" errorTitle="Errore di digitazione" error="Inserire solo valori percentuali con al massimo due cifre decimali e chiudere con il simbolo %." sqref="WVE983163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59 IS65659 SO65659 ACK65659 AMG65659 AWC65659 BFY65659 BPU65659 BZQ65659 CJM65659 CTI65659 DDE65659 DNA65659 DWW65659 EGS65659 EQO65659 FAK65659 FKG65659 FUC65659 GDY65659 GNU65659 GXQ65659 HHM65659 HRI65659 IBE65659 ILA65659 IUW65659 JES65659 JOO65659 JYK65659 KIG65659 KSC65659 LBY65659 LLU65659 LVQ65659 MFM65659 MPI65659 MZE65659 NJA65659 NSW65659 OCS65659 OMO65659 OWK65659 PGG65659 PQC65659 PZY65659 QJU65659 QTQ65659 RDM65659 RNI65659 RXE65659 SHA65659 SQW65659 TAS65659 TKO65659 TUK65659 UEG65659 UOC65659 UXY65659 VHU65659 VRQ65659 WBM65659 WLI65659 WVE65659 F131195 IS131195 SO131195 ACK131195 AMG131195 AWC131195 BFY131195 BPU131195 BZQ131195 CJM131195 CTI131195 DDE131195 DNA131195 DWW131195 EGS131195 EQO131195 FAK131195 FKG131195 FUC131195 GDY131195 GNU131195 GXQ131195 HHM131195 HRI131195 IBE131195 ILA131195 IUW131195 JES131195 JOO131195 JYK131195 KIG131195 KSC131195 LBY131195 LLU131195 LVQ131195 MFM131195 MPI131195 MZE131195 NJA131195 NSW131195 OCS131195 OMO131195 OWK131195 PGG131195 PQC131195 PZY131195 QJU131195 QTQ131195 RDM131195 RNI131195 RXE131195 SHA131195 SQW131195 TAS131195 TKO131195 TUK131195 UEG131195 UOC131195 UXY131195 VHU131195 VRQ131195 WBM131195 WLI131195 WVE131195 F196731 IS196731 SO196731 ACK196731 AMG196731 AWC196731 BFY196731 BPU196731 BZQ196731 CJM196731 CTI196731 DDE196731 DNA196731 DWW196731 EGS196731 EQO196731 FAK196731 FKG196731 FUC196731 GDY196731 GNU196731 GXQ196731 HHM196731 HRI196731 IBE196731 ILA196731 IUW196731 JES196731 JOO196731 JYK196731 KIG196731 KSC196731 LBY196731 LLU196731 LVQ196731 MFM196731 MPI196731 MZE196731 NJA196731 NSW196731 OCS196731 OMO196731 OWK196731 PGG196731 PQC196731 PZY196731 QJU196731 QTQ196731 RDM196731 RNI196731 RXE196731 SHA196731 SQW196731 TAS196731 TKO196731 TUK196731 UEG196731 UOC196731 UXY196731 VHU196731 VRQ196731 WBM196731 WLI196731 WVE196731 F262267 IS262267 SO262267 ACK262267 AMG262267 AWC262267 BFY262267 BPU262267 BZQ262267 CJM262267 CTI262267 DDE262267 DNA262267 DWW262267 EGS262267 EQO262267 FAK262267 FKG262267 FUC262267 GDY262267 GNU262267 GXQ262267 HHM262267 HRI262267 IBE262267 ILA262267 IUW262267 JES262267 JOO262267 JYK262267 KIG262267 KSC262267 LBY262267 LLU262267 LVQ262267 MFM262267 MPI262267 MZE262267 NJA262267 NSW262267 OCS262267 OMO262267 OWK262267 PGG262267 PQC262267 PZY262267 QJU262267 QTQ262267 RDM262267 RNI262267 RXE262267 SHA262267 SQW262267 TAS262267 TKO262267 TUK262267 UEG262267 UOC262267 UXY262267 VHU262267 VRQ262267 WBM262267 WLI262267 WVE262267 F327803 IS327803 SO327803 ACK327803 AMG327803 AWC327803 BFY327803 BPU327803 BZQ327803 CJM327803 CTI327803 DDE327803 DNA327803 DWW327803 EGS327803 EQO327803 FAK327803 FKG327803 FUC327803 GDY327803 GNU327803 GXQ327803 HHM327803 HRI327803 IBE327803 ILA327803 IUW327803 JES327803 JOO327803 JYK327803 KIG327803 KSC327803 LBY327803 LLU327803 LVQ327803 MFM327803 MPI327803 MZE327803 NJA327803 NSW327803 OCS327803 OMO327803 OWK327803 PGG327803 PQC327803 PZY327803 QJU327803 QTQ327803 RDM327803 RNI327803 RXE327803 SHA327803 SQW327803 TAS327803 TKO327803 TUK327803 UEG327803 UOC327803 UXY327803 VHU327803 VRQ327803 WBM327803 WLI327803 WVE327803 F393339 IS393339 SO393339 ACK393339 AMG393339 AWC393339 BFY393339 BPU393339 BZQ393339 CJM393339 CTI393339 DDE393339 DNA393339 DWW393339 EGS393339 EQO393339 FAK393339 FKG393339 FUC393339 GDY393339 GNU393339 GXQ393339 HHM393339 HRI393339 IBE393339 ILA393339 IUW393339 JES393339 JOO393339 JYK393339 KIG393339 KSC393339 LBY393339 LLU393339 LVQ393339 MFM393339 MPI393339 MZE393339 NJA393339 NSW393339 OCS393339 OMO393339 OWK393339 PGG393339 PQC393339 PZY393339 QJU393339 QTQ393339 RDM393339 RNI393339 RXE393339 SHA393339 SQW393339 TAS393339 TKO393339 TUK393339 UEG393339 UOC393339 UXY393339 VHU393339 VRQ393339 WBM393339 WLI393339 WVE393339 F458875 IS458875 SO458875 ACK458875 AMG458875 AWC458875 BFY458875 BPU458875 BZQ458875 CJM458875 CTI458875 DDE458875 DNA458875 DWW458875 EGS458875 EQO458875 FAK458875 FKG458875 FUC458875 GDY458875 GNU458875 GXQ458875 HHM458875 HRI458875 IBE458875 ILA458875 IUW458875 JES458875 JOO458875 JYK458875 KIG458875 KSC458875 LBY458875 LLU458875 LVQ458875 MFM458875 MPI458875 MZE458875 NJA458875 NSW458875 OCS458875 OMO458875 OWK458875 PGG458875 PQC458875 PZY458875 QJU458875 QTQ458875 RDM458875 RNI458875 RXE458875 SHA458875 SQW458875 TAS458875 TKO458875 TUK458875 UEG458875 UOC458875 UXY458875 VHU458875 VRQ458875 WBM458875 WLI458875 WVE458875 F524411 IS524411 SO524411 ACK524411 AMG524411 AWC524411 BFY524411 BPU524411 BZQ524411 CJM524411 CTI524411 DDE524411 DNA524411 DWW524411 EGS524411 EQO524411 FAK524411 FKG524411 FUC524411 GDY524411 GNU524411 GXQ524411 HHM524411 HRI524411 IBE524411 ILA524411 IUW524411 JES524411 JOO524411 JYK524411 KIG524411 KSC524411 LBY524411 LLU524411 LVQ524411 MFM524411 MPI524411 MZE524411 NJA524411 NSW524411 OCS524411 OMO524411 OWK524411 PGG524411 PQC524411 PZY524411 QJU524411 QTQ524411 RDM524411 RNI524411 RXE524411 SHA524411 SQW524411 TAS524411 TKO524411 TUK524411 UEG524411 UOC524411 UXY524411 VHU524411 VRQ524411 WBM524411 WLI524411 WVE524411 F589947 IS589947 SO589947 ACK589947 AMG589947 AWC589947 BFY589947 BPU589947 BZQ589947 CJM589947 CTI589947 DDE589947 DNA589947 DWW589947 EGS589947 EQO589947 FAK589947 FKG589947 FUC589947 GDY589947 GNU589947 GXQ589947 HHM589947 HRI589947 IBE589947 ILA589947 IUW589947 JES589947 JOO589947 JYK589947 KIG589947 KSC589947 LBY589947 LLU589947 LVQ589947 MFM589947 MPI589947 MZE589947 NJA589947 NSW589947 OCS589947 OMO589947 OWK589947 PGG589947 PQC589947 PZY589947 QJU589947 QTQ589947 RDM589947 RNI589947 RXE589947 SHA589947 SQW589947 TAS589947 TKO589947 TUK589947 UEG589947 UOC589947 UXY589947 VHU589947 VRQ589947 WBM589947 WLI589947 WVE589947 F655483 IS655483 SO655483 ACK655483 AMG655483 AWC655483 BFY655483 BPU655483 BZQ655483 CJM655483 CTI655483 DDE655483 DNA655483 DWW655483 EGS655483 EQO655483 FAK655483 FKG655483 FUC655483 GDY655483 GNU655483 GXQ655483 HHM655483 HRI655483 IBE655483 ILA655483 IUW655483 JES655483 JOO655483 JYK655483 KIG655483 KSC655483 LBY655483 LLU655483 LVQ655483 MFM655483 MPI655483 MZE655483 NJA655483 NSW655483 OCS655483 OMO655483 OWK655483 PGG655483 PQC655483 PZY655483 QJU655483 QTQ655483 RDM655483 RNI655483 RXE655483 SHA655483 SQW655483 TAS655483 TKO655483 TUK655483 UEG655483 UOC655483 UXY655483 VHU655483 VRQ655483 WBM655483 WLI655483 WVE655483 F721019 IS721019 SO721019 ACK721019 AMG721019 AWC721019 BFY721019 BPU721019 BZQ721019 CJM721019 CTI721019 DDE721019 DNA721019 DWW721019 EGS721019 EQO721019 FAK721019 FKG721019 FUC721019 GDY721019 GNU721019 GXQ721019 HHM721019 HRI721019 IBE721019 ILA721019 IUW721019 JES721019 JOO721019 JYK721019 KIG721019 KSC721019 LBY721019 LLU721019 LVQ721019 MFM721019 MPI721019 MZE721019 NJA721019 NSW721019 OCS721019 OMO721019 OWK721019 PGG721019 PQC721019 PZY721019 QJU721019 QTQ721019 RDM721019 RNI721019 RXE721019 SHA721019 SQW721019 TAS721019 TKO721019 TUK721019 UEG721019 UOC721019 UXY721019 VHU721019 VRQ721019 WBM721019 WLI721019 WVE721019 F786555 IS786555 SO786555 ACK786555 AMG786555 AWC786555 BFY786555 BPU786555 BZQ786555 CJM786555 CTI786555 DDE786555 DNA786555 DWW786555 EGS786555 EQO786555 FAK786555 FKG786555 FUC786555 GDY786555 GNU786555 GXQ786555 HHM786555 HRI786555 IBE786555 ILA786555 IUW786555 JES786555 JOO786555 JYK786555 KIG786555 KSC786555 LBY786555 LLU786555 LVQ786555 MFM786555 MPI786555 MZE786555 NJA786555 NSW786555 OCS786555 OMO786555 OWK786555 PGG786555 PQC786555 PZY786555 QJU786555 QTQ786555 RDM786555 RNI786555 RXE786555 SHA786555 SQW786555 TAS786555 TKO786555 TUK786555 UEG786555 UOC786555 UXY786555 VHU786555 VRQ786555 WBM786555 WLI786555 WVE786555 F852091 IS852091 SO852091 ACK852091 AMG852091 AWC852091 BFY852091 BPU852091 BZQ852091 CJM852091 CTI852091 DDE852091 DNA852091 DWW852091 EGS852091 EQO852091 FAK852091 FKG852091 FUC852091 GDY852091 GNU852091 GXQ852091 HHM852091 HRI852091 IBE852091 ILA852091 IUW852091 JES852091 JOO852091 JYK852091 KIG852091 KSC852091 LBY852091 LLU852091 LVQ852091 MFM852091 MPI852091 MZE852091 NJA852091 NSW852091 OCS852091 OMO852091 OWK852091 PGG852091 PQC852091 PZY852091 QJU852091 QTQ852091 RDM852091 RNI852091 RXE852091 SHA852091 SQW852091 TAS852091 TKO852091 TUK852091 UEG852091 UOC852091 UXY852091 VHU852091 VRQ852091 WBM852091 WLI852091 WVE852091 F917627 IS917627 SO917627 ACK917627 AMG917627 AWC917627 BFY917627 BPU917627 BZQ917627 CJM917627 CTI917627 DDE917627 DNA917627 DWW917627 EGS917627 EQO917627 FAK917627 FKG917627 FUC917627 GDY917627 GNU917627 GXQ917627 HHM917627 HRI917627 IBE917627 ILA917627 IUW917627 JES917627 JOO917627 JYK917627 KIG917627 KSC917627 LBY917627 LLU917627 LVQ917627 MFM917627 MPI917627 MZE917627 NJA917627 NSW917627 OCS917627 OMO917627 OWK917627 PGG917627 PQC917627 PZY917627 QJU917627 QTQ917627 RDM917627 RNI917627 RXE917627 SHA917627 SQW917627 TAS917627 TKO917627 TUK917627 UEG917627 UOC917627 UXY917627 VHU917627 VRQ917627 WBM917627 WLI917627 WVE917627 F983163 IS983163 SO983163 ACK983163 AMG983163 AWC983163 BFY983163 BPU983163 BZQ983163 CJM983163 CTI983163 DDE983163 DNA983163 DWW983163 EGS983163 EQO983163 FAK983163 FKG983163 FUC983163 GDY983163 GNU983163 GXQ983163 HHM983163 HRI983163 IBE983163 ILA983163 IUW983163 JES983163 JOO983163 JYK983163 KIG983163 KSC983163 LBY983163 LLU983163 LVQ983163 MFM983163 MPI983163 MZE983163 NJA983163 NSW983163 OCS983163 OMO983163 OWK983163 PGG983163 PQC983163 PZY983163 QJU983163 QTQ983163 RDM983163 RNI983163 RXE983163 SHA983163 SQW983163 TAS983163 TKO983163 TUK983163 UEG983163 UOC983163 UXY983163 VHU983163 VRQ983163 WBM983163 WLI983163 F121 F39 F41" xr:uid="{7A14AD05-B64B-4322-8B68-6DED1421E437}">
      <formula1>OR(F39=0,F39-INT(F39*10000)/10000=0)</formula1>
    </dataValidation>
    <dataValidation type="date" allowBlank="1" showInputMessage="1" showErrorMessage="1" errorTitle="Errore di digitazione" error="Digitare una data non anteriore al 1 Gennaio dell'anno precedente quello di rilevazione (gg/mm/aaaa)" sqref="WVE983061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F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F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F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F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F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F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F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F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F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F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F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F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F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F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983057 WLI983061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WBM983061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F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F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F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F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F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F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F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F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F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F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F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F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F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F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xr:uid="{A0226466-3A48-4510-B9E7-04809FD9EE05}">
      <formula1>44197</formula1>
      <formula2>TODAY()</formula2>
    </dataValidation>
    <dataValidation type="date" allowBlank="1" showInputMessage="1" showErrorMessage="1" errorTitle="Errore di digitazione" error="Digitare una data non anteriore al 1 Gennaio dell'anno precedente quello di rilevazione (gg/mm/aaaa)" sqref="F13 F15 F17" xr:uid="{2DFB89FB-D198-4793-B26E-CA2424460CA5}">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A3DAAB63-9624-4858-9BF4-0281ED7913F5}">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F65641 IS65641 SO65641 ACK65641 AMG65641 AWC65641 BFY65641 BPU65641 BZQ65641 CJM65641 CTI65641 DDE65641 DNA65641 DWW65641 EGS65641 EQO65641 FAK65641 FKG65641 FUC65641 GDY65641 GNU65641 GXQ65641 HHM65641 HRI65641 IBE65641 ILA65641 IUW65641 JES65641 JOO65641 JYK65641 KIG65641 KSC65641 LBY65641 LLU65641 LVQ65641 MFM65641 MPI65641 MZE65641 NJA65641 NSW65641 OCS65641 OMO65641 OWK65641 PGG65641 PQC65641 PZY65641 QJU65641 QTQ65641 RDM65641 RNI65641 RXE65641 SHA65641 SQW65641 TAS65641 TKO65641 TUK65641 UEG65641 UOC65641 UXY65641 VHU65641 VRQ65641 WBM65641 WLI65641 WVE65641 F131177 IS131177 SO131177 ACK131177 AMG131177 AWC131177 BFY131177 BPU131177 BZQ131177 CJM131177 CTI131177 DDE131177 DNA131177 DWW131177 EGS131177 EQO131177 FAK131177 FKG131177 FUC131177 GDY131177 GNU131177 GXQ131177 HHM131177 HRI131177 IBE131177 ILA131177 IUW131177 JES131177 JOO131177 JYK131177 KIG131177 KSC131177 LBY131177 LLU131177 LVQ131177 MFM131177 MPI131177 MZE131177 NJA131177 NSW131177 OCS131177 OMO131177 OWK131177 PGG131177 PQC131177 PZY131177 QJU131177 QTQ131177 RDM131177 RNI131177 RXE131177 SHA131177 SQW131177 TAS131177 TKO131177 TUK131177 UEG131177 UOC131177 UXY131177 VHU131177 VRQ131177 WBM131177 WLI131177 WVE131177 F196713 IS196713 SO196713 ACK196713 AMG196713 AWC196713 BFY196713 BPU196713 BZQ196713 CJM196713 CTI196713 DDE196713 DNA196713 DWW196713 EGS196713 EQO196713 FAK196713 FKG196713 FUC196713 GDY196713 GNU196713 GXQ196713 HHM196713 HRI196713 IBE196713 ILA196713 IUW196713 JES196713 JOO196713 JYK196713 KIG196713 KSC196713 LBY196713 LLU196713 LVQ196713 MFM196713 MPI196713 MZE196713 NJA196713 NSW196713 OCS196713 OMO196713 OWK196713 PGG196713 PQC196713 PZY196713 QJU196713 QTQ196713 RDM196713 RNI196713 RXE196713 SHA196713 SQW196713 TAS196713 TKO196713 TUK196713 UEG196713 UOC196713 UXY196713 VHU196713 VRQ196713 WBM196713 WLI196713 WVE196713 F262249 IS262249 SO262249 ACK262249 AMG262249 AWC262249 BFY262249 BPU262249 BZQ262249 CJM262249 CTI262249 DDE262249 DNA262249 DWW262249 EGS262249 EQO262249 FAK262249 FKG262249 FUC262249 GDY262249 GNU262249 GXQ262249 HHM262249 HRI262249 IBE262249 ILA262249 IUW262249 JES262249 JOO262249 JYK262249 KIG262249 KSC262249 LBY262249 LLU262249 LVQ262249 MFM262249 MPI262249 MZE262249 NJA262249 NSW262249 OCS262249 OMO262249 OWK262249 PGG262249 PQC262249 PZY262249 QJU262249 QTQ262249 RDM262249 RNI262249 RXE262249 SHA262249 SQW262249 TAS262249 TKO262249 TUK262249 UEG262249 UOC262249 UXY262249 VHU262249 VRQ262249 WBM262249 WLI262249 WVE262249 F327785 IS327785 SO327785 ACK327785 AMG327785 AWC327785 BFY327785 BPU327785 BZQ327785 CJM327785 CTI327785 DDE327785 DNA327785 DWW327785 EGS327785 EQO327785 FAK327785 FKG327785 FUC327785 GDY327785 GNU327785 GXQ327785 HHM327785 HRI327785 IBE327785 ILA327785 IUW327785 JES327785 JOO327785 JYK327785 KIG327785 KSC327785 LBY327785 LLU327785 LVQ327785 MFM327785 MPI327785 MZE327785 NJA327785 NSW327785 OCS327785 OMO327785 OWK327785 PGG327785 PQC327785 PZY327785 QJU327785 QTQ327785 RDM327785 RNI327785 RXE327785 SHA327785 SQW327785 TAS327785 TKO327785 TUK327785 UEG327785 UOC327785 UXY327785 VHU327785 VRQ327785 WBM327785 WLI327785 WVE327785 F393321 IS393321 SO393321 ACK393321 AMG393321 AWC393321 BFY393321 BPU393321 BZQ393321 CJM393321 CTI393321 DDE393321 DNA393321 DWW393321 EGS393321 EQO393321 FAK393321 FKG393321 FUC393321 GDY393321 GNU393321 GXQ393321 HHM393321 HRI393321 IBE393321 ILA393321 IUW393321 JES393321 JOO393321 JYK393321 KIG393321 KSC393321 LBY393321 LLU393321 LVQ393321 MFM393321 MPI393321 MZE393321 NJA393321 NSW393321 OCS393321 OMO393321 OWK393321 PGG393321 PQC393321 PZY393321 QJU393321 QTQ393321 RDM393321 RNI393321 RXE393321 SHA393321 SQW393321 TAS393321 TKO393321 TUK393321 UEG393321 UOC393321 UXY393321 VHU393321 VRQ393321 WBM393321 WLI393321 WVE393321 F458857 IS458857 SO458857 ACK458857 AMG458857 AWC458857 BFY458857 BPU458857 BZQ458857 CJM458857 CTI458857 DDE458857 DNA458857 DWW458857 EGS458857 EQO458857 FAK458857 FKG458857 FUC458857 GDY458857 GNU458857 GXQ458857 HHM458857 HRI458857 IBE458857 ILA458857 IUW458857 JES458857 JOO458857 JYK458857 KIG458857 KSC458857 LBY458857 LLU458857 LVQ458857 MFM458857 MPI458857 MZE458857 NJA458857 NSW458857 OCS458857 OMO458857 OWK458857 PGG458857 PQC458857 PZY458857 QJU458857 QTQ458857 RDM458857 RNI458857 RXE458857 SHA458857 SQW458857 TAS458857 TKO458857 TUK458857 UEG458857 UOC458857 UXY458857 VHU458857 VRQ458857 WBM458857 WLI458857 WVE458857 F524393 IS524393 SO524393 ACK524393 AMG524393 AWC524393 BFY524393 BPU524393 BZQ524393 CJM524393 CTI524393 DDE524393 DNA524393 DWW524393 EGS524393 EQO524393 FAK524393 FKG524393 FUC524393 GDY524393 GNU524393 GXQ524393 HHM524393 HRI524393 IBE524393 ILA524393 IUW524393 JES524393 JOO524393 JYK524393 KIG524393 KSC524393 LBY524393 LLU524393 LVQ524393 MFM524393 MPI524393 MZE524393 NJA524393 NSW524393 OCS524393 OMO524393 OWK524393 PGG524393 PQC524393 PZY524393 QJU524393 QTQ524393 RDM524393 RNI524393 RXE524393 SHA524393 SQW524393 TAS524393 TKO524393 TUK524393 UEG524393 UOC524393 UXY524393 VHU524393 VRQ524393 WBM524393 WLI524393 WVE524393 F589929 IS589929 SO589929 ACK589929 AMG589929 AWC589929 BFY589929 BPU589929 BZQ589929 CJM589929 CTI589929 DDE589929 DNA589929 DWW589929 EGS589929 EQO589929 FAK589929 FKG589929 FUC589929 GDY589929 GNU589929 GXQ589929 HHM589929 HRI589929 IBE589929 ILA589929 IUW589929 JES589929 JOO589929 JYK589929 KIG589929 KSC589929 LBY589929 LLU589929 LVQ589929 MFM589929 MPI589929 MZE589929 NJA589929 NSW589929 OCS589929 OMO589929 OWK589929 PGG589929 PQC589929 PZY589929 QJU589929 QTQ589929 RDM589929 RNI589929 RXE589929 SHA589929 SQW589929 TAS589929 TKO589929 TUK589929 UEG589929 UOC589929 UXY589929 VHU589929 VRQ589929 WBM589929 WLI589929 WVE589929 F655465 IS655465 SO655465 ACK655465 AMG655465 AWC655465 BFY655465 BPU655465 BZQ655465 CJM655465 CTI655465 DDE655465 DNA655465 DWW655465 EGS655465 EQO655465 FAK655465 FKG655465 FUC655465 GDY655465 GNU655465 GXQ655465 HHM655465 HRI655465 IBE655465 ILA655465 IUW655465 JES655465 JOO655465 JYK655465 KIG655465 KSC655465 LBY655465 LLU655465 LVQ655465 MFM655465 MPI655465 MZE655465 NJA655465 NSW655465 OCS655465 OMO655465 OWK655465 PGG655465 PQC655465 PZY655465 QJU655465 QTQ655465 RDM655465 RNI655465 RXE655465 SHA655465 SQW655465 TAS655465 TKO655465 TUK655465 UEG655465 UOC655465 UXY655465 VHU655465 VRQ655465 WBM655465 WLI655465 WVE655465 F721001 IS721001 SO721001 ACK721001 AMG721001 AWC721001 BFY721001 BPU721001 BZQ721001 CJM721001 CTI721001 DDE721001 DNA721001 DWW721001 EGS721001 EQO721001 FAK721001 FKG721001 FUC721001 GDY721001 GNU721001 GXQ721001 HHM721001 HRI721001 IBE721001 ILA721001 IUW721001 JES721001 JOO721001 JYK721001 KIG721001 KSC721001 LBY721001 LLU721001 LVQ721001 MFM721001 MPI721001 MZE721001 NJA721001 NSW721001 OCS721001 OMO721001 OWK721001 PGG721001 PQC721001 PZY721001 QJU721001 QTQ721001 RDM721001 RNI721001 RXE721001 SHA721001 SQW721001 TAS721001 TKO721001 TUK721001 UEG721001 UOC721001 UXY721001 VHU721001 VRQ721001 WBM721001 WLI721001 WVE721001 F786537 IS786537 SO786537 ACK786537 AMG786537 AWC786537 BFY786537 BPU786537 BZQ786537 CJM786537 CTI786537 DDE786537 DNA786537 DWW786537 EGS786537 EQO786537 FAK786537 FKG786537 FUC786537 GDY786537 GNU786537 GXQ786537 HHM786537 HRI786537 IBE786537 ILA786537 IUW786537 JES786537 JOO786537 JYK786537 KIG786537 KSC786537 LBY786537 LLU786537 LVQ786537 MFM786537 MPI786537 MZE786537 NJA786537 NSW786537 OCS786537 OMO786537 OWK786537 PGG786537 PQC786537 PZY786537 QJU786537 QTQ786537 RDM786537 RNI786537 RXE786537 SHA786537 SQW786537 TAS786537 TKO786537 TUK786537 UEG786537 UOC786537 UXY786537 VHU786537 VRQ786537 WBM786537 WLI786537 WVE786537 F852073 IS852073 SO852073 ACK852073 AMG852073 AWC852073 BFY852073 BPU852073 BZQ852073 CJM852073 CTI852073 DDE852073 DNA852073 DWW852073 EGS852073 EQO852073 FAK852073 FKG852073 FUC852073 GDY852073 GNU852073 GXQ852073 HHM852073 HRI852073 IBE852073 ILA852073 IUW852073 JES852073 JOO852073 JYK852073 KIG852073 KSC852073 LBY852073 LLU852073 LVQ852073 MFM852073 MPI852073 MZE852073 NJA852073 NSW852073 OCS852073 OMO852073 OWK852073 PGG852073 PQC852073 PZY852073 QJU852073 QTQ852073 RDM852073 RNI852073 RXE852073 SHA852073 SQW852073 TAS852073 TKO852073 TUK852073 UEG852073 UOC852073 UXY852073 VHU852073 VRQ852073 WBM852073 WLI852073 WVE852073 F917609 IS917609 SO917609 ACK917609 AMG917609 AWC917609 BFY917609 BPU917609 BZQ917609 CJM917609 CTI917609 DDE917609 DNA917609 DWW917609 EGS917609 EQO917609 FAK917609 FKG917609 FUC917609 GDY917609 GNU917609 GXQ917609 HHM917609 HRI917609 IBE917609 ILA917609 IUW917609 JES917609 JOO917609 JYK917609 KIG917609 KSC917609 LBY917609 LLU917609 LVQ917609 MFM917609 MPI917609 MZE917609 NJA917609 NSW917609 OCS917609 OMO917609 OWK917609 PGG917609 PQC917609 PZY917609 QJU917609 QTQ917609 RDM917609 RNI917609 RXE917609 SHA917609 SQW917609 TAS917609 TKO917609 TUK917609 UEG917609 UOC917609 UXY917609 VHU917609 VRQ917609 WBM917609 WLI917609 WVE917609 F983145 IS983145 SO983145 ACK983145 AMG983145 AWC983145 BFY983145 BPU983145 BZQ983145 CJM983145 CTI983145 DDE983145 DNA983145 DWW983145 EGS983145 EQO983145 FAK983145 FKG983145 FUC983145 GDY983145 GNU983145 GXQ983145 HHM983145 HRI983145 IBE983145 ILA983145 IUW983145 JES983145 JOO983145 JYK983145 KIG983145 KSC983145 LBY983145 LLU983145 LVQ983145 MFM983145 MPI983145 MZE983145 NJA983145 NSW983145 OCS983145 OMO983145 OWK983145 PGG983145 PQC983145 PZY983145 QJU983145 QTQ983145 RDM983145 RNI983145 RXE983145 SHA983145 SQW983145 TAS983145 TKO983145 TUK983145 UEG983145 UOC983145 UXY983145 VHU983145 VRQ983145 WBM983145 WLI983145 WVE983145 F105 IS105 SO105 ACK105 AMG105 AWC105 BFY105 BPU105 BZQ105 CJM105 CTI105 DDE105 DNA105 DWW105 EGS105 EQO105 FAK105 FKG105 FUC105 GDY105 GNU105 GXQ105 HHM105 HRI105 IBE105 ILA105 IUW105 JES105 JOO105 JYK105 KIG105 KSC105 LBY105 LLU105 LVQ105 MFM105 MPI105 MZE105 NJA105 NSW105 OCS105 OMO105 OWK105 PGG105 PQC105 PZY105 QJU105 QTQ105 RDM105 RNI105 RXE105 SHA105 SQW105 TAS105 TKO105 TUK105 UEG105 UOC105 UXY105 VHU105 VRQ105 WBM105 WLI105 WVE105 F65643 IS65643 SO65643 ACK65643 AMG65643 AWC65643 BFY65643 BPU65643 BZQ65643 CJM65643 CTI65643 DDE65643 DNA65643 DWW65643 EGS65643 EQO65643 FAK65643 FKG65643 FUC65643 GDY65643 GNU65643 GXQ65643 HHM65643 HRI65643 IBE65643 ILA65643 IUW65643 JES65643 JOO65643 JYK65643 KIG65643 KSC65643 LBY65643 LLU65643 LVQ65643 MFM65643 MPI65643 MZE65643 NJA65643 NSW65643 OCS65643 OMO65643 OWK65643 PGG65643 PQC65643 PZY65643 QJU65643 QTQ65643 RDM65643 RNI65643 RXE65643 SHA65643 SQW65643 TAS65643 TKO65643 TUK65643 UEG65643 UOC65643 UXY65643 VHU65643 VRQ65643 WBM65643 WLI65643 WVE65643 F131179 IS131179 SO131179 ACK131179 AMG131179 AWC131179 BFY131179 BPU131179 BZQ131179 CJM131179 CTI131179 DDE131179 DNA131179 DWW131179 EGS131179 EQO131179 FAK131179 FKG131179 FUC131179 GDY131179 GNU131179 GXQ131179 HHM131179 HRI131179 IBE131179 ILA131179 IUW131179 JES131179 JOO131179 JYK131179 KIG131179 KSC131179 LBY131179 LLU131179 LVQ131179 MFM131179 MPI131179 MZE131179 NJA131179 NSW131179 OCS131179 OMO131179 OWK131179 PGG131179 PQC131179 PZY131179 QJU131179 QTQ131179 RDM131179 RNI131179 RXE131179 SHA131179 SQW131179 TAS131179 TKO131179 TUK131179 UEG131179 UOC131179 UXY131179 VHU131179 VRQ131179 WBM131179 WLI131179 WVE131179 F196715 IS196715 SO196715 ACK196715 AMG196715 AWC196715 BFY196715 BPU196715 BZQ196715 CJM196715 CTI196715 DDE196715 DNA196715 DWW196715 EGS196715 EQO196715 FAK196715 FKG196715 FUC196715 GDY196715 GNU196715 GXQ196715 HHM196715 HRI196715 IBE196715 ILA196715 IUW196715 JES196715 JOO196715 JYK196715 KIG196715 KSC196715 LBY196715 LLU196715 LVQ196715 MFM196715 MPI196715 MZE196715 NJA196715 NSW196715 OCS196715 OMO196715 OWK196715 PGG196715 PQC196715 PZY196715 QJU196715 QTQ196715 RDM196715 RNI196715 RXE196715 SHA196715 SQW196715 TAS196715 TKO196715 TUK196715 UEG196715 UOC196715 UXY196715 VHU196715 VRQ196715 WBM196715 WLI196715 WVE196715 F262251 IS262251 SO262251 ACK262251 AMG262251 AWC262251 BFY262251 BPU262251 BZQ262251 CJM262251 CTI262251 DDE262251 DNA262251 DWW262251 EGS262251 EQO262251 FAK262251 FKG262251 FUC262251 GDY262251 GNU262251 GXQ262251 HHM262251 HRI262251 IBE262251 ILA262251 IUW262251 JES262251 JOO262251 JYK262251 KIG262251 KSC262251 LBY262251 LLU262251 LVQ262251 MFM262251 MPI262251 MZE262251 NJA262251 NSW262251 OCS262251 OMO262251 OWK262251 PGG262251 PQC262251 PZY262251 QJU262251 QTQ262251 RDM262251 RNI262251 RXE262251 SHA262251 SQW262251 TAS262251 TKO262251 TUK262251 UEG262251 UOC262251 UXY262251 VHU262251 VRQ262251 WBM262251 WLI262251 WVE262251 F327787 IS327787 SO327787 ACK327787 AMG327787 AWC327787 BFY327787 BPU327787 BZQ327787 CJM327787 CTI327787 DDE327787 DNA327787 DWW327787 EGS327787 EQO327787 FAK327787 FKG327787 FUC327787 GDY327787 GNU327787 GXQ327787 HHM327787 HRI327787 IBE327787 ILA327787 IUW327787 JES327787 JOO327787 JYK327787 KIG327787 KSC327787 LBY327787 LLU327787 LVQ327787 MFM327787 MPI327787 MZE327787 NJA327787 NSW327787 OCS327787 OMO327787 OWK327787 PGG327787 PQC327787 PZY327787 QJU327787 QTQ327787 RDM327787 RNI327787 RXE327787 SHA327787 SQW327787 TAS327787 TKO327787 TUK327787 UEG327787 UOC327787 UXY327787 VHU327787 VRQ327787 WBM327787 WLI327787 WVE327787 F393323 IS393323 SO393323 ACK393323 AMG393323 AWC393323 BFY393323 BPU393323 BZQ393323 CJM393323 CTI393323 DDE393323 DNA393323 DWW393323 EGS393323 EQO393323 FAK393323 FKG393323 FUC393323 GDY393323 GNU393323 GXQ393323 HHM393323 HRI393323 IBE393323 ILA393323 IUW393323 JES393323 JOO393323 JYK393323 KIG393323 KSC393323 LBY393323 LLU393323 LVQ393323 MFM393323 MPI393323 MZE393323 NJA393323 NSW393323 OCS393323 OMO393323 OWK393323 PGG393323 PQC393323 PZY393323 QJU393323 QTQ393323 RDM393323 RNI393323 RXE393323 SHA393323 SQW393323 TAS393323 TKO393323 TUK393323 UEG393323 UOC393323 UXY393323 VHU393323 VRQ393323 WBM393323 WLI393323 WVE393323 F458859 IS458859 SO458859 ACK458859 AMG458859 AWC458859 BFY458859 BPU458859 BZQ458859 CJM458859 CTI458859 DDE458859 DNA458859 DWW458859 EGS458859 EQO458859 FAK458859 FKG458859 FUC458859 GDY458859 GNU458859 GXQ458859 HHM458859 HRI458859 IBE458859 ILA458859 IUW458859 JES458859 JOO458859 JYK458859 KIG458859 KSC458859 LBY458859 LLU458859 LVQ458859 MFM458859 MPI458859 MZE458859 NJA458859 NSW458859 OCS458859 OMO458859 OWK458859 PGG458859 PQC458859 PZY458859 QJU458859 QTQ458859 RDM458859 RNI458859 RXE458859 SHA458859 SQW458859 TAS458859 TKO458859 TUK458859 UEG458859 UOC458859 UXY458859 VHU458859 VRQ458859 WBM458859 WLI458859 WVE458859 F524395 IS524395 SO524395 ACK524395 AMG524395 AWC524395 BFY524395 BPU524395 BZQ524395 CJM524395 CTI524395 DDE524395 DNA524395 DWW524395 EGS524395 EQO524395 FAK524395 FKG524395 FUC524395 GDY524395 GNU524395 GXQ524395 HHM524395 HRI524395 IBE524395 ILA524395 IUW524395 JES524395 JOO524395 JYK524395 KIG524395 KSC524395 LBY524395 LLU524395 LVQ524395 MFM524395 MPI524395 MZE524395 NJA524395 NSW524395 OCS524395 OMO524395 OWK524395 PGG524395 PQC524395 PZY524395 QJU524395 QTQ524395 RDM524395 RNI524395 RXE524395 SHA524395 SQW524395 TAS524395 TKO524395 TUK524395 UEG524395 UOC524395 UXY524395 VHU524395 VRQ524395 WBM524395 WLI524395 WVE524395 F589931 IS589931 SO589931 ACK589931 AMG589931 AWC589931 BFY589931 BPU589931 BZQ589931 CJM589931 CTI589931 DDE589931 DNA589931 DWW589931 EGS589931 EQO589931 FAK589931 FKG589931 FUC589931 GDY589931 GNU589931 GXQ589931 HHM589931 HRI589931 IBE589931 ILA589931 IUW589931 JES589931 JOO589931 JYK589931 KIG589931 KSC589931 LBY589931 LLU589931 LVQ589931 MFM589931 MPI589931 MZE589931 NJA589931 NSW589931 OCS589931 OMO589931 OWK589931 PGG589931 PQC589931 PZY589931 QJU589931 QTQ589931 RDM589931 RNI589931 RXE589931 SHA589931 SQW589931 TAS589931 TKO589931 TUK589931 UEG589931 UOC589931 UXY589931 VHU589931 VRQ589931 WBM589931 WLI589931 WVE589931 F655467 IS655467 SO655467 ACK655467 AMG655467 AWC655467 BFY655467 BPU655467 BZQ655467 CJM655467 CTI655467 DDE655467 DNA655467 DWW655467 EGS655467 EQO655467 FAK655467 FKG655467 FUC655467 GDY655467 GNU655467 GXQ655467 HHM655467 HRI655467 IBE655467 ILA655467 IUW655467 JES655467 JOO655467 JYK655467 KIG655467 KSC655467 LBY655467 LLU655467 LVQ655467 MFM655467 MPI655467 MZE655467 NJA655467 NSW655467 OCS655467 OMO655467 OWK655467 PGG655467 PQC655467 PZY655467 QJU655467 QTQ655467 RDM655467 RNI655467 RXE655467 SHA655467 SQW655467 TAS655467 TKO655467 TUK655467 UEG655467 UOC655467 UXY655467 VHU655467 VRQ655467 WBM655467 WLI655467 WVE655467 F721003 IS721003 SO721003 ACK721003 AMG721003 AWC721003 BFY721003 BPU721003 BZQ721003 CJM721003 CTI721003 DDE721003 DNA721003 DWW721003 EGS721003 EQO721003 FAK721003 FKG721003 FUC721003 GDY721003 GNU721003 GXQ721003 HHM721003 HRI721003 IBE721003 ILA721003 IUW721003 JES721003 JOO721003 JYK721003 KIG721003 KSC721003 LBY721003 LLU721003 LVQ721003 MFM721003 MPI721003 MZE721003 NJA721003 NSW721003 OCS721003 OMO721003 OWK721003 PGG721003 PQC721003 PZY721003 QJU721003 QTQ721003 RDM721003 RNI721003 RXE721003 SHA721003 SQW721003 TAS721003 TKO721003 TUK721003 UEG721003 UOC721003 UXY721003 VHU721003 VRQ721003 WBM721003 WLI721003 WVE721003 F786539 IS786539 SO786539 ACK786539 AMG786539 AWC786539 BFY786539 BPU786539 BZQ786539 CJM786539 CTI786539 DDE786539 DNA786539 DWW786539 EGS786539 EQO786539 FAK786539 FKG786539 FUC786539 GDY786539 GNU786539 GXQ786539 HHM786539 HRI786539 IBE786539 ILA786539 IUW786539 JES786539 JOO786539 JYK786539 KIG786539 KSC786539 LBY786539 LLU786539 LVQ786539 MFM786539 MPI786539 MZE786539 NJA786539 NSW786539 OCS786539 OMO786539 OWK786539 PGG786539 PQC786539 PZY786539 QJU786539 QTQ786539 RDM786539 RNI786539 RXE786539 SHA786539 SQW786539 TAS786539 TKO786539 TUK786539 UEG786539 UOC786539 UXY786539 VHU786539 VRQ786539 WBM786539 WLI786539 WVE786539 F852075 IS852075 SO852075 ACK852075 AMG852075 AWC852075 BFY852075 BPU852075 BZQ852075 CJM852075 CTI852075 DDE852075 DNA852075 DWW852075 EGS852075 EQO852075 FAK852075 FKG852075 FUC852075 GDY852075 GNU852075 GXQ852075 HHM852075 HRI852075 IBE852075 ILA852075 IUW852075 JES852075 JOO852075 JYK852075 KIG852075 KSC852075 LBY852075 LLU852075 LVQ852075 MFM852075 MPI852075 MZE852075 NJA852075 NSW852075 OCS852075 OMO852075 OWK852075 PGG852075 PQC852075 PZY852075 QJU852075 QTQ852075 RDM852075 RNI852075 RXE852075 SHA852075 SQW852075 TAS852075 TKO852075 TUK852075 UEG852075 UOC852075 UXY852075 VHU852075 VRQ852075 WBM852075 WLI852075 WVE852075 F917611 IS917611 SO917611 ACK917611 AMG917611 AWC917611 BFY917611 BPU917611 BZQ917611 CJM917611 CTI917611 DDE917611 DNA917611 DWW917611 EGS917611 EQO917611 FAK917611 FKG917611 FUC917611 GDY917611 GNU917611 GXQ917611 HHM917611 HRI917611 IBE917611 ILA917611 IUW917611 JES917611 JOO917611 JYK917611 KIG917611 KSC917611 LBY917611 LLU917611 LVQ917611 MFM917611 MPI917611 MZE917611 NJA917611 NSW917611 OCS917611 OMO917611 OWK917611 PGG917611 PQC917611 PZY917611 QJU917611 QTQ917611 RDM917611 RNI917611 RXE917611 SHA917611 SQW917611 TAS917611 TKO917611 TUK917611 UEG917611 UOC917611 UXY917611 VHU917611 VRQ917611 WBM917611 WLI917611 WVE917611 F983147 IS983147 SO983147 ACK983147 AMG983147 AWC983147 BFY983147 BPU983147 BZQ983147 CJM983147 CTI983147 DDE983147 DNA983147 DWW983147 EGS983147 EQO983147 FAK983147 FKG983147 FUC983147 GDY983147 GNU983147 GXQ983147 HHM983147 HRI983147 IBE983147 ILA983147 IUW983147 JES983147 JOO983147 JYK983147 KIG983147 KSC983147 LBY983147 LLU983147 LVQ983147 MFM983147 MPI983147 MZE983147 NJA983147 NSW983147 OCS983147 OMO983147 OWK983147 PGG983147 PQC983147 PZY983147 QJU983147 QTQ983147 RDM983147 RNI983147 RXE983147 SHA983147 SQW983147 TAS983147 TKO983147 TUK983147 UEG983147 UOC983147 UXY983147 VHU983147 VRQ983147 WBM983147 WLI983147 WVE983147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F65645 IS65645 SO65645 ACK65645 AMG65645 AWC65645 BFY65645 BPU65645 BZQ65645 CJM65645 CTI65645 DDE65645 DNA65645 DWW65645 EGS65645 EQO65645 FAK65645 FKG65645 FUC65645 GDY65645 GNU65645 GXQ65645 HHM65645 HRI65645 IBE65645 ILA65645 IUW65645 JES65645 JOO65645 JYK65645 KIG65645 KSC65645 LBY65645 LLU65645 LVQ65645 MFM65645 MPI65645 MZE65645 NJA65645 NSW65645 OCS65645 OMO65645 OWK65645 PGG65645 PQC65645 PZY65645 QJU65645 QTQ65645 RDM65645 RNI65645 RXE65645 SHA65645 SQW65645 TAS65645 TKO65645 TUK65645 UEG65645 UOC65645 UXY65645 VHU65645 VRQ65645 WBM65645 WLI65645 WVE65645 F131181 IS131181 SO131181 ACK131181 AMG131181 AWC131181 BFY131181 BPU131181 BZQ131181 CJM131181 CTI131181 DDE131181 DNA131181 DWW131181 EGS131181 EQO131181 FAK131181 FKG131181 FUC131181 GDY131181 GNU131181 GXQ131181 HHM131181 HRI131181 IBE131181 ILA131181 IUW131181 JES131181 JOO131181 JYK131181 KIG131181 KSC131181 LBY131181 LLU131181 LVQ131181 MFM131181 MPI131181 MZE131181 NJA131181 NSW131181 OCS131181 OMO131181 OWK131181 PGG131181 PQC131181 PZY131181 QJU131181 QTQ131181 RDM131181 RNI131181 RXE131181 SHA131181 SQW131181 TAS131181 TKO131181 TUK131181 UEG131181 UOC131181 UXY131181 VHU131181 VRQ131181 WBM131181 WLI131181 WVE131181 F196717 IS196717 SO196717 ACK196717 AMG196717 AWC196717 BFY196717 BPU196717 BZQ196717 CJM196717 CTI196717 DDE196717 DNA196717 DWW196717 EGS196717 EQO196717 FAK196717 FKG196717 FUC196717 GDY196717 GNU196717 GXQ196717 HHM196717 HRI196717 IBE196717 ILA196717 IUW196717 JES196717 JOO196717 JYK196717 KIG196717 KSC196717 LBY196717 LLU196717 LVQ196717 MFM196717 MPI196717 MZE196717 NJA196717 NSW196717 OCS196717 OMO196717 OWK196717 PGG196717 PQC196717 PZY196717 QJU196717 QTQ196717 RDM196717 RNI196717 RXE196717 SHA196717 SQW196717 TAS196717 TKO196717 TUK196717 UEG196717 UOC196717 UXY196717 VHU196717 VRQ196717 WBM196717 WLI196717 WVE196717 F262253 IS262253 SO262253 ACK262253 AMG262253 AWC262253 BFY262253 BPU262253 BZQ262253 CJM262253 CTI262253 DDE262253 DNA262253 DWW262253 EGS262253 EQO262253 FAK262253 FKG262253 FUC262253 GDY262253 GNU262253 GXQ262253 HHM262253 HRI262253 IBE262253 ILA262253 IUW262253 JES262253 JOO262253 JYK262253 KIG262253 KSC262253 LBY262253 LLU262253 LVQ262253 MFM262253 MPI262253 MZE262253 NJA262253 NSW262253 OCS262253 OMO262253 OWK262253 PGG262253 PQC262253 PZY262253 QJU262253 QTQ262253 RDM262253 RNI262253 RXE262253 SHA262253 SQW262253 TAS262253 TKO262253 TUK262253 UEG262253 UOC262253 UXY262253 VHU262253 VRQ262253 WBM262253 WLI262253 WVE262253 F327789 IS327789 SO327789 ACK327789 AMG327789 AWC327789 BFY327789 BPU327789 BZQ327789 CJM327789 CTI327789 DDE327789 DNA327789 DWW327789 EGS327789 EQO327789 FAK327789 FKG327789 FUC327789 GDY327789 GNU327789 GXQ327789 HHM327789 HRI327789 IBE327789 ILA327789 IUW327789 JES327789 JOO327789 JYK327789 KIG327789 KSC327789 LBY327789 LLU327789 LVQ327789 MFM327789 MPI327789 MZE327789 NJA327789 NSW327789 OCS327789 OMO327789 OWK327789 PGG327789 PQC327789 PZY327789 QJU327789 QTQ327789 RDM327789 RNI327789 RXE327789 SHA327789 SQW327789 TAS327789 TKO327789 TUK327789 UEG327789 UOC327789 UXY327789 VHU327789 VRQ327789 WBM327789 WLI327789 WVE327789 F393325 IS393325 SO393325 ACK393325 AMG393325 AWC393325 BFY393325 BPU393325 BZQ393325 CJM393325 CTI393325 DDE393325 DNA393325 DWW393325 EGS393325 EQO393325 FAK393325 FKG393325 FUC393325 GDY393325 GNU393325 GXQ393325 HHM393325 HRI393325 IBE393325 ILA393325 IUW393325 JES393325 JOO393325 JYK393325 KIG393325 KSC393325 LBY393325 LLU393325 LVQ393325 MFM393325 MPI393325 MZE393325 NJA393325 NSW393325 OCS393325 OMO393325 OWK393325 PGG393325 PQC393325 PZY393325 QJU393325 QTQ393325 RDM393325 RNI393325 RXE393325 SHA393325 SQW393325 TAS393325 TKO393325 TUK393325 UEG393325 UOC393325 UXY393325 VHU393325 VRQ393325 WBM393325 WLI393325 WVE393325 F458861 IS458861 SO458861 ACK458861 AMG458861 AWC458861 BFY458861 BPU458861 BZQ458861 CJM458861 CTI458861 DDE458861 DNA458861 DWW458861 EGS458861 EQO458861 FAK458861 FKG458861 FUC458861 GDY458861 GNU458861 GXQ458861 HHM458861 HRI458861 IBE458861 ILA458861 IUW458861 JES458861 JOO458861 JYK458861 KIG458861 KSC458861 LBY458861 LLU458861 LVQ458861 MFM458861 MPI458861 MZE458861 NJA458861 NSW458861 OCS458861 OMO458861 OWK458861 PGG458861 PQC458861 PZY458861 QJU458861 QTQ458861 RDM458861 RNI458861 RXE458861 SHA458861 SQW458861 TAS458861 TKO458861 TUK458861 UEG458861 UOC458861 UXY458861 VHU458861 VRQ458861 WBM458861 WLI458861 WVE458861 F524397 IS524397 SO524397 ACK524397 AMG524397 AWC524397 BFY524397 BPU524397 BZQ524397 CJM524397 CTI524397 DDE524397 DNA524397 DWW524397 EGS524397 EQO524397 FAK524397 FKG524397 FUC524397 GDY524397 GNU524397 GXQ524397 HHM524397 HRI524397 IBE524397 ILA524397 IUW524397 JES524397 JOO524397 JYK524397 KIG524397 KSC524397 LBY524397 LLU524397 LVQ524397 MFM524397 MPI524397 MZE524397 NJA524397 NSW524397 OCS524397 OMO524397 OWK524397 PGG524397 PQC524397 PZY524397 QJU524397 QTQ524397 RDM524397 RNI524397 RXE524397 SHA524397 SQW524397 TAS524397 TKO524397 TUK524397 UEG524397 UOC524397 UXY524397 VHU524397 VRQ524397 WBM524397 WLI524397 WVE524397 F589933 IS589933 SO589933 ACK589933 AMG589933 AWC589933 BFY589933 BPU589933 BZQ589933 CJM589933 CTI589933 DDE589933 DNA589933 DWW589933 EGS589933 EQO589933 FAK589933 FKG589933 FUC589933 GDY589933 GNU589933 GXQ589933 HHM589933 HRI589933 IBE589933 ILA589933 IUW589933 JES589933 JOO589933 JYK589933 KIG589933 KSC589933 LBY589933 LLU589933 LVQ589933 MFM589933 MPI589933 MZE589933 NJA589933 NSW589933 OCS589933 OMO589933 OWK589933 PGG589933 PQC589933 PZY589933 QJU589933 QTQ589933 RDM589933 RNI589933 RXE589933 SHA589933 SQW589933 TAS589933 TKO589933 TUK589933 UEG589933 UOC589933 UXY589933 VHU589933 VRQ589933 WBM589933 WLI589933 WVE589933 F655469 IS655469 SO655469 ACK655469 AMG655469 AWC655469 BFY655469 BPU655469 BZQ655469 CJM655469 CTI655469 DDE655469 DNA655469 DWW655469 EGS655469 EQO655469 FAK655469 FKG655469 FUC655469 GDY655469 GNU655469 GXQ655469 HHM655469 HRI655469 IBE655469 ILA655469 IUW655469 JES655469 JOO655469 JYK655469 KIG655469 KSC655469 LBY655469 LLU655469 LVQ655469 MFM655469 MPI655469 MZE655469 NJA655469 NSW655469 OCS655469 OMO655469 OWK655469 PGG655469 PQC655469 PZY655469 QJU655469 QTQ655469 RDM655469 RNI655469 RXE655469 SHA655469 SQW655469 TAS655469 TKO655469 TUK655469 UEG655469 UOC655469 UXY655469 VHU655469 VRQ655469 WBM655469 WLI655469 WVE655469 F721005 IS721005 SO721005 ACK721005 AMG721005 AWC721005 BFY721005 BPU721005 BZQ721005 CJM721005 CTI721005 DDE721005 DNA721005 DWW721005 EGS721005 EQO721005 FAK721005 FKG721005 FUC721005 GDY721005 GNU721005 GXQ721005 HHM721005 HRI721005 IBE721005 ILA721005 IUW721005 JES721005 JOO721005 JYK721005 KIG721005 KSC721005 LBY721005 LLU721005 LVQ721005 MFM721005 MPI721005 MZE721005 NJA721005 NSW721005 OCS721005 OMO721005 OWK721005 PGG721005 PQC721005 PZY721005 QJU721005 QTQ721005 RDM721005 RNI721005 RXE721005 SHA721005 SQW721005 TAS721005 TKO721005 TUK721005 UEG721005 UOC721005 UXY721005 VHU721005 VRQ721005 WBM721005 WLI721005 WVE721005 F786541 IS786541 SO786541 ACK786541 AMG786541 AWC786541 BFY786541 BPU786541 BZQ786541 CJM786541 CTI786541 DDE786541 DNA786541 DWW786541 EGS786541 EQO786541 FAK786541 FKG786541 FUC786541 GDY786541 GNU786541 GXQ786541 HHM786541 HRI786541 IBE786541 ILA786541 IUW786541 JES786541 JOO786541 JYK786541 KIG786541 KSC786541 LBY786541 LLU786541 LVQ786541 MFM786541 MPI786541 MZE786541 NJA786541 NSW786541 OCS786541 OMO786541 OWK786541 PGG786541 PQC786541 PZY786541 QJU786541 QTQ786541 RDM786541 RNI786541 RXE786541 SHA786541 SQW786541 TAS786541 TKO786541 TUK786541 UEG786541 UOC786541 UXY786541 VHU786541 VRQ786541 WBM786541 WLI786541 WVE786541 F852077 IS852077 SO852077 ACK852077 AMG852077 AWC852077 BFY852077 BPU852077 BZQ852077 CJM852077 CTI852077 DDE852077 DNA852077 DWW852077 EGS852077 EQO852077 FAK852077 FKG852077 FUC852077 GDY852077 GNU852077 GXQ852077 HHM852077 HRI852077 IBE852077 ILA852077 IUW852077 JES852077 JOO852077 JYK852077 KIG852077 KSC852077 LBY852077 LLU852077 LVQ852077 MFM852077 MPI852077 MZE852077 NJA852077 NSW852077 OCS852077 OMO852077 OWK852077 PGG852077 PQC852077 PZY852077 QJU852077 QTQ852077 RDM852077 RNI852077 RXE852077 SHA852077 SQW852077 TAS852077 TKO852077 TUK852077 UEG852077 UOC852077 UXY852077 VHU852077 VRQ852077 WBM852077 WLI852077 WVE852077 F917613 IS917613 SO917613 ACK917613 AMG917613 AWC917613 BFY917613 BPU917613 BZQ917613 CJM917613 CTI917613 DDE917613 DNA917613 DWW917613 EGS917613 EQO917613 FAK917613 FKG917613 FUC917613 GDY917613 GNU917613 GXQ917613 HHM917613 HRI917613 IBE917613 ILA917613 IUW917613 JES917613 JOO917613 JYK917613 KIG917613 KSC917613 LBY917613 LLU917613 LVQ917613 MFM917613 MPI917613 MZE917613 NJA917613 NSW917613 OCS917613 OMO917613 OWK917613 PGG917613 PQC917613 PZY917613 QJU917613 QTQ917613 RDM917613 RNI917613 RXE917613 SHA917613 SQW917613 TAS917613 TKO917613 TUK917613 UEG917613 UOC917613 UXY917613 VHU917613 VRQ917613 WBM917613 WLI917613 WVE917613 F983149 IS983149 SO983149 ACK983149 AMG983149 AWC983149 BFY983149 BPU983149 BZQ983149 CJM983149 CTI983149 DDE983149 DNA983149 DWW983149 EGS983149 EQO983149 FAK983149 FKG983149 FUC983149 GDY983149 GNU983149 GXQ983149 HHM983149 HRI983149 IBE983149 ILA983149 IUW983149 JES983149 JOO983149 JYK983149 KIG983149 KSC983149 LBY983149 LLU983149 LVQ983149 MFM983149 MPI983149 MZE983149 NJA983149 NSW983149 OCS983149 OMO983149 OWK983149 PGG983149 PQC983149 PZY983149 QJU983149 QTQ983149 RDM983149 RNI983149 RXE983149 SHA983149 SQW983149 TAS983149 TKO983149 TUK983149 UEG983149 UOC983149 UXY983149 VHU983149 VRQ983149 WBM983149 WLI983149 WVE983149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F65647 IS65647 SO65647 ACK65647 AMG65647 AWC65647 BFY65647 BPU65647 BZQ65647 CJM65647 CTI65647 DDE65647 DNA65647 DWW65647 EGS65647 EQO65647 FAK65647 FKG65647 FUC65647 GDY65647 GNU65647 GXQ65647 HHM65647 HRI65647 IBE65647 ILA65647 IUW65647 JES65647 JOO65647 JYK65647 KIG65647 KSC65647 LBY65647 LLU65647 LVQ65647 MFM65647 MPI65647 MZE65647 NJA65647 NSW65647 OCS65647 OMO65647 OWK65647 PGG65647 PQC65647 PZY65647 QJU65647 QTQ65647 RDM65647 RNI65647 RXE65647 SHA65647 SQW65647 TAS65647 TKO65647 TUK65647 UEG65647 UOC65647 UXY65647 VHU65647 VRQ65647 WBM65647 WLI65647 WVE65647 F131183 IS131183 SO131183 ACK131183 AMG131183 AWC131183 BFY131183 BPU131183 BZQ131183 CJM131183 CTI131183 DDE131183 DNA131183 DWW131183 EGS131183 EQO131183 FAK131183 FKG131183 FUC131183 GDY131183 GNU131183 GXQ131183 HHM131183 HRI131183 IBE131183 ILA131183 IUW131183 JES131183 JOO131183 JYK131183 KIG131183 KSC131183 LBY131183 LLU131183 LVQ131183 MFM131183 MPI131183 MZE131183 NJA131183 NSW131183 OCS131183 OMO131183 OWK131183 PGG131183 PQC131183 PZY131183 QJU131183 QTQ131183 RDM131183 RNI131183 RXE131183 SHA131183 SQW131183 TAS131183 TKO131183 TUK131183 UEG131183 UOC131183 UXY131183 VHU131183 VRQ131183 WBM131183 WLI131183 WVE131183 F196719 IS196719 SO196719 ACK196719 AMG196719 AWC196719 BFY196719 BPU196719 BZQ196719 CJM196719 CTI196719 DDE196719 DNA196719 DWW196719 EGS196719 EQO196719 FAK196719 FKG196719 FUC196719 GDY196719 GNU196719 GXQ196719 HHM196719 HRI196719 IBE196719 ILA196719 IUW196719 JES196719 JOO196719 JYK196719 KIG196719 KSC196719 LBY196719 LLU196719 LVQ196719 MFM196719 MPI196719 MZE196719 NJA196719 NSW196719 OCS196719 OMO196719 OWK196719 PGG196719 PQC196719 PZY196719 QJU196719 QTQ196719 RDM196719 RNI196719 RXE196719 SHA196719 SQW196719 TAS196719 TKO196719 TUK196719 UEG196719 UOC196719 UXY196719 VHU196719 VRQ196719 WBM196719 WLI196719 WVE196719 F262255 IS262255 SO262255 ACK262255 AMG262255 AWC262255 BFY262255 BPU262255 BZQ262255 CJM262255 CTI262255 DDE262255 DNA262255 DWW262255 EGS262255 EQO262255 FAK262255 FKG262255 FUC262255 GDY262255 GNU262255 GXQ262255 HHM262255 HRI262255 IBE262255 ILA262255 IUW262255 JES262255 JOO262255 JYK262255 KIG262255 KSC262255 LBY262255 LLU262255 LVQ262255 MFM262255 MPI262255 MZE262255 NJA262255 NSW262255 OCS262255 OMO262255 OWK262255 PGG262255 PQC262255 PZY262255 QJU262255 QTQ262255 RDM262255 RNI262255 RXE262255 SHA262255 SQW262255 TAS262255 TKO262255 TUK262255 UEG262255 UOC262255 UXY262255 VHU262255 VRQ262255 WBM262255 WLI262255 WVE262255 F327791 IS327791 SO327791 ACK327791 AMG327791 AWC327791 BFY327791 BPU327791 BZQ327791 CJM327791 CTI327791 DDE327791 DNA327791 DWW327791 EGS327791 EQO327791 FAK327791 FKG327791 FUC327791 GDY327791 GNU327791 GXQ327791 HHM327791 HRI327791 IBE327791 ILA327791 IUW327791 JES327791 JOO327791 JYK327791 KIG327791 KSC327791 LBY327791 LLU327791 LVQ327791 MFM327791 MPI327791 MZE327791 NJA327791 NSW327791 OCS327791 OMO327791 OWK327791 PGG327791 PQC327791 PZY327791 QJU327791 QTQ327791 RDM327791 RNI327791 RXE327791 SHA327791 SQW327791 TAS327791 TKO327791 TUK327791 UEG327791 UOC327791 UXY327791 VHU327791 VRQ327791 WBM327791 WLI327791 WVE327791 F393327 IS393327 SO393327 ACK393327 AMG393327 AWC393327 BFY393327 BPU393327 BZQ393327 CJM393327 CTI393327 DDE393327 DNA393327 DWW393327 EGS393327 EQO393327 FAK393327 FKG393327 FUC393327 GDY393327 GNU393327 GXQ393327 HHM393327 HRI393327 IBE393327 ILA393327 IUW393327 JES393327 JOO393327 JYK393327 KIG393327 KSC393327 LBY393327 LLU393327 LVQ393327 MFM393327 MPI393327 MZE393327 NJA393327 NSW393327 OCS393327 OMO393327 OWK393327 PGG393327 PQC393327 PZY393327 QJU393327 QTQ393327 RDM393327 RNI393327 RXE393327 SHA393327 SQW393327 TAS393327 TKO393327 TUK393327 UEG393327 UOC393327 UXY393327 VHU393327 VRQ393327 WBM393327 WLI393327 WVE393327 F458863 IS458863 SO458863 ACK458863 AMG458863 AWC458863 BFY458863 BPU458863 BZQ458863 CJM458863 CTI458863 DDE458863 DNA458863 DWW458863 EGS458863 EQO458863 FAK458863 FKG458863 FUC458863 GDY458863 GNU458863 GXQ458863 HHM458863 HRI458863 IBE458863 ILA458863 IUW458863 JES458863 JOO458863 JYK458863 KIG458863 KSC458863 LBY458863 LLU458863 LVQ458863 MFM458863 MPI458863 MZE458863 NJA458863 NSW458863 OCS458863 OMO458863 OWK458863 PGG458863 PQC458863 PZY458863 QJU458863 QTQ458863 RDM458863 RNI458863 RXE458863 SHA458863 SQW458863 TAS458863 TKO458863 TUK458863 UEG458863 UOC458863 UXY458863 VHU458863 VRQ458863 WBM458863 WLI458863 WVE458863 F524399 IS524399 SO524399 ACK524399 AMG524399 AWC524399 BFY524399 BPU524399 BZQ524399 CJM524399 CTI524399 DDE524399 DNA524399 DWW524399 EGS524399 EQO524399 FAK524399 FKG524399 FUC524399 GDY524399 GNU524399 GXQ524399 HHM524399 HRI524399 IBE524399 ILA524399 IUW524399 JES524399 JOO524399 JYK524399 KIG524399 KSC524399 LBY524399 LLU524399 LVQ524399 MFM524399 MPI524399 MZE524399 NJA524399 NSW524399 OCS524399 OMO524399 OWK524399 PGG524399 PQC524399 PZY524399 QJU524399 QTQ524399 RDM524399 RNI524399 RXE524399 SHA524399 SQW524399 TAS524399 TKO524399 TUK524399 UEG524399 UOC524399 UXY524399 VHU524399 VRQ524399 WBM524399 WLI524399 WVE524399 F589935 IS589935 SO589935 ACK589935 AMG589935 AWC589935 BFY589935 BPU589935 BZQ589935 CJM589935 CTI589935 DDE589935 DNA589935 DWW589935 EGS589935 EQO589935 FAK589935 FKG589935 FUC589935 GDY589935 GNU589935 GXQ589935 HHM589935 HRI589935 IBE589935 ILA589935 IUW589935 JES589935 JOO589935 JYK589935 KIG589935 KSC589935 LBY589935 LLU589935 LVQ589935 MFM589935 MPI589935 MZE589935 NJA589935 NSW589935 OCS589935 OMO589935 OWK589935 PGG589935 PQC589935 PZY589935 QJU589935 QTQ589935 RDM589935 RNI589935 RXE589935 SHA589935 SQW589935 TAS589935 TKO589935 TUK589935 UEG589935 UOC589935 UXY589935 VHU589935 VRQ589935 WBM589935 WLI589935 WVE589935 F655471 IS655471 SO655471 ACK655471 AMG655471 AWC655471 BFY655471 BPU655471 BZQ655471 CJM655471 CTI655471 DDE655471 DNA655471 DWW655471 EGS655471 EQO655471 FAK655471 FKG655471 FUC655471 GDY655471 GNU655471 GXQ655471 HHM655471 HRI655471 IBE655471 ILA655471 IUW655471 JES655471 JOO655471 JYK655471 KIG655471 KSC655471 LBY655471 LLU655471 LVQ655471 MFM655471 MPI655471 MZE655471 NJA655471 NSW655471 OCS655471 OMO655471 OWK655471 PGG655471 PQC655471 PZY655471 QJU655471 QTQ655471 RDM655471 RNI655471 RXE655471 SHA655471 SQW655471 TAS655471 TKO655471 TUK655471 UEG655471 UOC655471 UXY655471 VHU655471 VRQ655471 WBM655471 WLI655471 WVE655471 F721007 IS721007 SO721007 ACK721007 AMG721007 AWC721007 BFY721007 BPU721007 BZQ721007 CJM721007 CTI721007 DDE721007 DNA721007 DWW721007 EGS721007 EQO721007 FAK721007 FKG721007 FUC721007 GDY721007 GNU721007 GXQ721007 HHM721007 HRI721007 IBE721007 ILA721007 IUW721007 JES721007 JOO721007 JYK721007 KIG721007 KSC721007 LBY721007 LLU721007 LVQ721007 MFM721007 MPI721007 MZE721007 NJA721007 NSW721007 OCS721007 OMO721007 OWK721007 PGG721007 PQC721007 PZY721007 QJU721007 QTQ721007 RDM721007 RNI721007 RXE721007 SHA721007 SQW721007 TAS721007 TKO721007 TUK721007 UEG721007 UOC721007 UXY721007 VHU721007 VRQ721007 WBM721007 WLI721007 WVE721007 F786543 IS786543 SO786543 ACK786543 AMG786543 AWC786543 BFY786543 BPU786543 BZQ786543 CJM786543 CTI786543 DDE786543 DNA786543 DWW786543 EGS786543 EQO786543 FAK786543 FKG786543 FUC786543 GDY786543 GNU786543 GXQ786543 HHM786543 HRI786543 IBE786543 ILA786543 IUW786543 JES786543 JOO786543 JYK786543 KIG786543 KSC786543 LBY786543 LLU786543 LVQ786543 MFM786543 MPI786543 MZE786543 NJA786543 NSW786543 OCS786543 OMO786543 OWK786543 PGG786543 PQC786543 PZY786543 QJU786543 QTQ786543 RDM786543 RNI786543 RXE786543 SHA786543 SQW786543 TAS786543 TKO786543 TUK786543 UEG786543 UOC786543 UXY786543 VHU786543 VRQ786543 WBM786543 WLI786543 WVE786543 F852079 IS852079 SO852079 ACK852079 AMG852079 AWC852079 BFY852079 BPU852079 BZQ852079 CJM852079 CTI852079 DDE852079 DNA852079 DWW852079 EGS852079 EQO852079 FAK852079 FKG852079 FUC852079 GDY852079 GNU852079 GXQ852079 HHM852079 HRI852079 IBE852079 ILA852079 IUW852079 JES852079 JOO852079 JYK852079 KIG852079 KSC852079 LBY852079 LLU852079 LVQ852079 MFM852079 MPI852079 MZE852079 NJA852079 NSW852079 OCS852079 OMO852079 OWK852079 PGG852079 PQC852079 PZY852079 QJU852079 QTQ852079 RDM852079 RNI852079 RXE852079 SHA852079 SQW852079 TAS852079 TKO852079 TUK852079 UEG852079 UOC852079 UXY852079 VHU852079 VRQ852079 WBM852079 WLI852079 WVE852079 F917615 IS917615 SO917615 ACK917615 AMG917615 AWC917615 BFY917615 BPU917615 BZQ917615 CJM917615 CTI917615 DDE917615 DNA917615 DWW917615 EGS917615 EQO917615 FAK917615 FKG917615 FUC917615 GDY917615 GNU917615 GXQ917615 HHM917615 HRI917615 IBE917615 ILA917615 IUW917615 JES917615 JOO917615 JYK917615 KIG917615 KSC917615 LBY917615 LLU917615 LVQ917615 MFM917615 MPI917615 MZE917615 NJA917615 NSW917615 OCS917615 OMO917615 OWK917615 PGG917615 PQC917615 PZY917615 QJU917615 QTQ917615 RDM917615 RNI917615 RXE917615 SHA917615 SQW917615 TAS917615 TKO917615 TUK917615 UEG917615 UOC917615 UXY917615 VHU917615 VRQ917615 WBM917615 WLI917615 WVE917615 F983151 IS983151 SO983151 ACK983151 AMG983151 AWC983151 BFY983151 BPU983151 BZQ983151 CJM983151 CTI983151 DDE983151 DNA983151 DWW983151 EGS983151 EQO983151 FAK983151 FKG983151 FUC983151 GDY983151 GNU983151 GXQ983151 HHM983151 HRI983151 IBE983151 ILA983151 IUW983151 JES983151 JOO983151 JYK983151 KIG983151 KSC983151 LBY983151 LLU983151 LVQ983151 MFM983151 MPI983151 MZE983151 NJA983151 NSW983151 OCS983151 OMO983151 OWK983151 PGG983151 PQC983151 PZY983151 QJU983151 QTQ983151 RDM983151 RNI983151 RXE983151 SHA983151 SQW983151 TAS983151 TKO983151 TUK983151 UEG983151 UOC983151 UXY983151 VHU983151 VRQ983151 WBM983151 WLI983151 WVE983151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F65649 IS65649 SO65649 ACK65649 AMG65649 AWC65649 BFY65649 BPU65649 BZQ65649 CJM65649 CTI65649 DDE65649 DNA65649 DWW65649 EGS65649 EQO65649 FAK65649 FKG65649 FUC65649 GDY65649 GNU65649 GXQ65649 HHM65649 HRI65649 IBE65649 ILA65649 IUW65649 JES65649 JOO65649 JYK65649 KIG65649 KSC65649 LBY65649 LLU65649 LVQ65649 MFM65649 MPI65649 MZE65649 NJA65649 NSW65649 OCS65649 OMO65649 OWK65649 PGG65649 PQC65649 PZY65649 QJU65649 QTQ65649 RDM65649 RNI65649 RXE65649 SHA65649 SQW65649 TAS65649 TKO65649 TUK65649 UEG65649 UOC65649 UXY65649 VHU65649 VRQ65649 WBM65649 WLI65649 WVE65649 F131185 IS131185 SO131185 ACK131185 AMG131185 AWC131185 BFY131185 BPU131185 BZQ131185 CJM131185 CTI131185 DDE131185 DNA131185 DWW131185 EGS131185 EQO131185 FAK131185 FKG131185 FUC131185 GDY131185 GNU131185 GXQ131185 HHM131185 HRI131185 IBE131185 ILA131185 IUW131185 JES131185 JOO131185 JYK131185 KIG131185 KSC131185 LBY131185 LLU131185 LVQ131185 MFM131185 MPI131185 MZE131185 NJA131185 NSW131185 OCS131185 OMO131185 OWK131185 PGG131185 PQC131185 PZY131185 QJU131185 QTQ131185 RDM131185 RNI131185 RXE131185 SHA131185 SQW131185 TAS131185 TKO131185 TUK131185 UEG131185 UOC131185 UXY131185 VHU131185 VRQ131185 WBM131185 WLI131185 WVE131185 F196721 IS196721 SO196721 ACK196721 AMG196721 AWC196721 BFY196721 BPU196721 BZQ196721 CJM196721 CTI196721 DDE196721 DNA196721 DWW196721 EGS196721 EQO196721 FAK196721 FKG196721 FUC196721 GDY196721 GNU196721 GXQ196721 HHM196721 HRI196721 IBE196721 ILA196721 IUW196721 JES196721 JOO196721 JYK196721 KIG196721 KSC196721 LBY196721 LLU196721 LVQ196721 MFM196721 MPI196721 MZE196721 NJA196721 NSW196721 OCS196721 OMO196721 OWK196721 PGG196721 PQC196721 PZY196721 QJU196721 QTQ196721 RDM196721 RNI196721 RXE196721 SHA196721 SQW196721 TAS196721 TKO196721 TUK196721 UEG196721 UOC196721 UXY196721 VHU196721 VRQ196721 WBM196721 WLI196721 WVE196721 F262257 IS262257 SO262257 ACK262257 AMG262257 AWC262257 BFY262257 BPU262257 BZQ262257 CJM262257 CTI262257 DDE262257 DNA262257 DWW262257 EGS262257 EQO262257 FAK262257 FKG262257 FUC262257 GDY262257 GNU262257 GXQ262257 HHM262257 HRI262257 IBE262257 ILA262257 IUW262257 JES262257 JOO262257 JYK262257 KIG262257 KSC262257 LBY262257 LLU262257 LVQ262257 MFM262257 MPI262257 MZE262257 NJA262257 NSW262257 OCS262257 OMO262257 OWK262257 PGG262257 PQC262257 PZY262257 QJU262257 QTQ262257 RDM262257 RNI262257 RXE262257 SHA262257 SQW262257 TAS262257 TKO262257 TUK262257 UEG262257 UOC262257 UXY262257 VHU262257 VRQ262257 WBM262257 WLI262257 WVE262257 F327793 IS327793 SO327793 ACK327793 AMG327793 AWC327793 BFY327793 BPU327793 BZQ327793 CJM327793 CTI327793 DDE327793 DNA327793 DWW327793 EGS327793 EQO327793 FAK327793 FKG327793 FUC327793 GDY327793 GNU327793 GXQ327793 HHM327793 HRI327793 IBE327793 ILA327793 IUW327793 JES327793 JOO327793 JYK327793 KIG327793 KSC327793 LBY327793 LLU327793 LVQ327793 MFM327793 MPI327793 MZE327793 NJA327793 NSW327793 OCS327793 OMO327793 OWK327793 PGG327793 PQC327793 PZY327793 QJU327793 QTQ327793 RDM327793 RNI327793 RXE327793 SHA327793 SQW327793 TAS327793 TKO327793 TUK327793 UEG327793 UOC327793 UXY327793 VHU327793 VRQ327793 WBM327793 WLI327793 WVE327793 F393329 IS393329 SO393329 ACK393329 AMG393329 AWC393329 BFY393329 BPU393329 BZQ393329 CJM393329 CTI393329 DDE393329 DNA393329 DWW393329 EGS393329 EQO393329 FAK393329 FKG393329 FUC393329 GDY393329 GNU393329 GXQ393329 HHM393329 HRI393329 IBE393329 ILA393329 IUW393329 JES393329 JOO393329 JYK393329 KIG393329 KSC393329 LBY393329 LLU393329 LVQ393329 MFM393329 MPI393329 MZE393329 NJA393329 NSW393329 OCS393329 OMO393329 OWK393329 PGG393329 PQC393329 PZY393329 QJU393329 QTQ393329 RDM393329 RNI393329 RXE393329 SHA393329 SQW393329 TAS393329 TKO393329 TUK393329 UEG393329 UOC393329 UXY393329 VHU393329 VRQ393329 WBM393329 WLI393329 WVE393329 F458865 IS458865 SO458865 ACK458865 AMG458865 AWC458865 BFY458865 BPU458865 BZQ458865 CJM458865 CTI458865 DDE458865 DNA458865 DWW458865 EGS458865 EQO458865 FAK458865 FKG458865 FUC458865 GDY458865 GNU458865 GXQ458865 HHM458865 HRI458865 IBE458865 ILA458865 IUW458865 JES458865 JOO458865 JYK458865 KIG458865 KSC458865 LBY458865 LLU458865 LVQ458865 MFM458865 MPI458865 MZE458865 NJA458865 NSW458865 OCS458865 OMO458865 OWK458865 PGG458865 PQC458865 PZY458865 QJU458865 QTQ458865 RDM458865 RNI458865 RXE458865 SHA458865 SQW458865 TAS458865 TKO458865 TUK458865 UEG458865 UOC458865 UXY458865 VHU458865 VRQ458865 WBM458865 WLI458865 WVE458865 F524401 IS524401 SO524401 ACK524401 AMG524401 AWC524401 BFY524401 BPU524401 BZQ524401 CJM524401 CTI524401 DDE524401 DNA524401 DWW524401 EGS524401 EQO524401 FAK524401 FKG524401 FUC524401 GDY524401 GNU524401 GXQ524401 HHM524401 HRI524401 IBE524401 ILA524401 IUW524401 JES524401 JOO524401 JYK524401 KIG524401 KSC524401 LBY524401 LLU524401 LVQ524401 MFM524401 MPI524401 MZE524401 NJA524401 NSW524401 OCS524401 OMO524401 OWK524401 PGG524401 PQC524401 PZY524401 QJU524401 QTQ524401 RDM524401 RNI524401 RXE524401 SHA524401 SQW524401 TAS524401 TKO524401 TUK524401 UEG524401 UOC524401 UXY524401 VHU524401 VRQ524401 WBM524401 WLI524401 WVE524401 F589937 IS589937 SO589937 ACK589937 AMG589937 AWC589937 BFY589937 BPU589937 BZQ589937 CJM589937 CTI589937 DDE589937 DNA589937 DWW589937 EGS589937 EQO589937 FAK589937 FKG589937 FUC589937 GDY589937 GNU589937 GXQ589937 HHM589937 HRI589937 IBE589937 ILA589937 IUW589937 JES589937 JOO589937 JYK589937 KIG589937 KSC589937 LBY589937 LLU589937 LVQ589937 MFM589937 MPI589937 MZE589937 NJA589937 NSW589937 OCS589937 OMO589937 OWK589937 PGG589937 PQC589937 PZY589937 QJU589937 QTQ589937 RDM589937 RNI589937 RXE589937 SHA589937 SQW589937 TAS589937 TKO589937 TUK589937 UEG589937 UOC589937 UXY589937 VHU589937 VRQ589937 WBM589937 WLI589937 WVE589937 F655473 IS655473 SO655473 ACK655473 AMG655473 AWC655473 BFY655473 BPU655473 BZQ655473 CJM655473 CTI655473 DDE655473 DNA655473 DWW655473 EGS655473 EQO655473 FAK655473 FKG655473 FUC655473 GDY655473 GNU655473 GXQ655473 HHM655473 HRI655473 IBE655473 ILA655473 IUW655473 JES655473 JOO655473 JYK655473 KIG655473 KSC655473 LBY655473 LLU655473 LVQ655473 MFM655473 MPI655473 MZE655473 NJA655473 NSW655473 OCS655473 OMO655473 OWK655473 PGG655473 PQC655473 PZY655473 QJU655473 QTQ655473 RDM655473 RNI655473 RXE655473 SHA655473 SQW655473 TAS655473 TKO655473 TUK655473 UEG655473 UOC655473 UXY655473 VHU655473 VRQ655473 WBM655473 WLI655473 WVE655473 F721009 IS721009 SO721009 ACK721009 AMG721009 AWC721009 BFY721009 BPU721009 BZQ721009 CJM721009 CTI721009 DDE721009 DNA721009 DWW721009 EGS721009 EQO721009 FAK721009 FKG721009 FUC721009 GDY721009 GNU721009 GXQ721009 HHM721009 HRI721009 IBE721009 ILA721009 IUW721009 JES721009 JOO721009 JYK721009 KIG721009 KSC721009 LBY721009 LLU721009 LVQ721009 MFM721009 MPI721009 MZE721009 NJA721009 NSW721009 OCS721009 OMO721009 OWK721009 PGG721009 PQC721009 PZY721009 QJU721009 QTQ721009 RDM721009 RNI721009 RXE721009 SHA721009 SQW721009 TAS721009 TKO721009 TUK721009 UEG721009 UOC721009 UXY721009 VHU721009 VRQ721009 WBM721009 WLI721009 WVE721009 F786545 IS786545 SO786545 ACK786545 AMG786545 AWC786545 BFY786545 BPU786545 BZQ786545 CJM786545 CTI786545 DDE786545 DNA786545 DWW786545 EGS786545 EQO786545 FAK786545 FKG786545 FUC786545 GDY786545 GNU786545 GXQ786545 HHM786545 HRI786545 IBE786545 ILA786545 IUW786545 JES786545 JOO786545 JYK786545 KIG786545 KSC786545 LBY786545 LLU786545 LVQ786545 MFM786545 MPI786545 MZE786545 NJA786545 NSW786545 OCS786545 OMO786545 OWK786545 PGG786545 PQC786545 PZY786545 QJU786545 QTQ786545 RDM786545 RNI786545 RXE786545 SHA786545 SQW786545 TAS786545 TKO786545 TUK786545 UEG786545 UOC786545 UXY786545 VHU786545 VRQ786545 WBM786545 WLI786545 WVE786545 F852081 IS852081 SO852081 ACK852081 AMG852081 AWC852081 BFY852081 BPU852081 BZQ852081 CJM852081 CTI852081 DDE852081 DNA852081 DWW852081 EGS852081 EQO852081 FAK852081 FKG852081 FUC852081 GDY852081 GNU852081 GXQ852081 HHM852081 HRI852081 IBE852081 ILA852081 IUW852081 JES852081 JOO852081 JYK852081 KIG852081 KSC852081 LBY852081 LLU852081 LVQ852081 MFM852081 MPI852081 MZE852081 NJA852081 NSW852081 OCS852081 OMO852081 OWK852081 PGG852081 PQC852081 PZY852081 QJU852081 QTQ852081 RDM852081 RNI852081 RXE852081 SHA852081 SQW852081 TAS852081 TKO852081 TUK852081 UEG852081 UOC852081 UXY852081 VHU852081 VRQ852081 WBM852081 WLI852081 WVE852081 F917617 IS917617 SO917617 ACK917617 AMG917617 AWC917617 BFY917617 BPU917617 BZQ917617 CJM917617 CTI917617 DDE917617 DNA917617 DWW917617 EGS917617 EQO917617 FAK917617 FKG917617 FUC917617 GDY917617 GNU917617 GXQ917617 HHM917617 HRI917617 IBE917617 ILA917617 IUW917617 JES917617 JOO917617 JYK917617 KIG917617 KSC917617 LBY917617 LLU917617 LVQ917617 MFM917617 MPI917617 MZE917617 NJA917617 NSW917617 OCS917617 OMO917617 OWK917617 PGG917617 PQC917617 PZY917617 QJU917617 QTQ917617 RDM917617 RNI917617 RXE917617 SHA917617 SQW917617 TAS917617 TKO917617 TUK917617 UEG917617 UOC917617 UXY917617 VHU917617 VRQ917617 WBM917617 WLI917617 WVE917617 F983153 IS983153 SO983153 ACK983153 AMG983153 AWC983153 BFY983153 BPU983153 BZQ983153 CJM983153 CTI983153 DDE983153 DNA983153 DWW983153 EGS983153 EQO983153 FAK983153 FKG983153 FUC983153 GDY983153 GNU983153 GXQ983153 HHM983153 HRI983153 IBE983153 ILA983153 IUW983153 JES983153 JOO983153 JYK983153 KIG983153 KSC983153 LBY983153 LLU983153 LVQ983153 MFM983153 MPI983153 MZE983153 NJA983153 NSW983153 OCS983153 OMO983153 OWK983153 PGG983153 PQC983153 PZY983153 QJU983153 QTQ983153 RDM983153 RNI983153 RXE983153 SHA983153 SQW983153 TAS983153 TKO983153 TUK983153 UEG983153 UOC983153 UXY983153 VHU983153 VRQ983153 WBM983153 WLI983153 WVE983153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F131147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F196683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F262219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F327755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F393291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F458827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F524363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F589899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F655435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F720971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F786507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F852043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F917579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F983115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F131153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F196689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F262225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F327761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F393297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F458833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F524369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F589905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F655441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F720977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F786513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F852049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F917585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F983121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F91 IS91 SO91 ACK91 AMG91 AWC91 BFY91 BPU91 BZQ91 CJM91 CTI91 DDE91 DNA91 DWW91 EGS91 EQO91 FAK91 FKG91 FUC91 GDY91 GNU91 GXQ91 HHM91 HRI91 IBE91 ILA91 IUW91 JES91 JOO91 JYK91 KIG91 KSC91 LBY91 LLU91 LVQ91 MFM91 MPI91 MZE91 NJA91 NSW91 OCS91 OMO91 OWK91 PGG91 PQC91 PZY91 QJU91 QTQ91 RDM91 RNI91 RXE91 SHA91 SQW91 TAS91 TKO91 TUK91 UEG91 UOC91 UXY91 VHU91 VRQ91 WBM91 WLI91 WVE91 F65629 IS65629 SO65629 ACK65629 AMG65629 AWC65629 BFY65629 BPU65629 BZQ65629 CJM65629 CTI65629 DDE65629 DNA65629 DWW65629 EGS65629 EQO65629 FAK65629 FKG65629 FUC65629 GDY65629 GNU65629 GXQ65629 HHM65629 HRI65629 IBE65629 ILA65629 IUW65629 JES65629 JOO65629 JYK65629 KIG65629 KSC65629 LBY65629 LLU65629 LVQ65629 MFM65629 MPI65629 MZE65629 NJA65629 NSW65629 OCS65629 OMO65629 OWK65629 PGG65629 PQC65629 PZY65629 QJU65629 QTQ65629 RDM65629 RNI65629 RXE65629 SHA65629 SQW65629 TAS65629 TKO65629 TUK65629 UEG65629 UOC65629 UXY65629 VHU65629 VRQ65629 WBM65629 WLI65629 WVE65629 F131165 IS131165 SO131165 ACK131165 AMG131165 AWC131165 BFY131165 BPU131165 BZQ131165 CJM131165 CTI131165 DDE131165 DNA131165 DWW131165 EGS131165 EQO131165 FAK131165 FKG131165 FUC131165 GDY131165 GNU131165 GXQ131165 HHM131165 HRI131165 IBE131165 ILA131165 IUW131165 JES131165 JOO131165 JYK131165 KIG131165 KSC131165 LBY131165 LLU131165 LVQ131165 MFM131165 MPI131165 MZE131165 NJA131165 NSW131165 OCS131165 OMO131165 OWK131165 PGG131165 PQC131165 PZY131165 QJU131165 QTQ131165 RDM131165 RNI131165 RXE131165 SHA131165 SQW131165 TAS131165 TKO131165 TUK131165 UEG131165 UOC131165 UXY131165 VHU131165 VRQ131165 WBM131165 WLI131165 WVE131165 F196701 IS196701 SO196701 ACK196701 AMG196701 AWC196701 BFY196701 BPU196701 BZQ196701 CJM196701 CTI196701 DDE196701 DNA196701 DWW196701 EGS196701 EQO196701 FAK196701 FKG196701 FUC196701 GDY196701 GNU196701 GXQ196701 HHM196701 HRI196701 IBE196701 ILA196701 IUW196701 JES196701 JOO196701 JYK196701 KIG196701 KSC196701 LBY196701 LLU196701 LVQ196701 MFM196701 MPI196701 MZE196701 NJA196701 NSW196701 OCS196701 OMO196701 OWK196701 PGG196701 PQC196701 PZY196701 QJU196701 QTQ196701 RDM196701 RNI196701 RXE196701 SHA196701 SQW196701 TAS196701 TKO196701 TUK196701 UEG196701 UOC196701 UXY196701 VHU196701 VRQ196701 WBM196701 WLI196701 WVE196701 F262237 IS262237 SO262237 ACK262237 AMG262237 AWC262237 BFY262237 BPU262237 BZQ262237 CJM262237 CTI262237 DDE262237 DNA262237 DWW262237 EGS262237 EQO262237 FAK262237 FKG262237 FUC262237 GDY262237 GNU262237 GXQ262237 HHM262237 HRI262237 IBE262237 ILA262237 IUW262237 JES262237 JOO262237 JYK262237 KIG262237 KSC262237 LBY262237 LLU262237 LVQ262237 MFM262237 MPI262237 MZE262237 NJA262237 NSW262237 OCS262237 OMO262237 OWK262237 PGG262237 PQC262237 PZY262237 QJU262237 QTQ262237 RDM262237 RNI262237 RXE262237 SHA262237 SQW262237 TAS262237 TKO262237 TUK262237 UEG262237 UOC262237 UXY262237 VHU262237 VRQ262237 WBM262237 WLI262237 WVE262237 F327773 IS327773 SO327773 ACK327773 AMG327773 AWC327773 BFY327773 BPU327773 BZQ327773 CJM327773 CTI327773 DDE327773 DNA327773 DWW327773 EGS327773 EQO327773 FAK327773 FKG327773 FUC327773 GDY327773 GNU327773 GXQ327773 HHM327773 HRI327773 IBE327773 ILA327773 IUW327773 JES327773 JOO327773 JYK327773 KIG327773 KSC327773 LBY327773 LLU327773 LVQ327773 MFM327773 MPI327773 MZE327773 NJA327773 NSW327773 OCS327773 OMO327773 OWK327773 PGG327773 PQC327773 PZY327773 QJU327773 QTQ327773 RDM327773 RNI327773 RXE327773 SHA327773 SQW327773 TAS327773 TKO327773 TUK327773 UEG327773 UOC327773 UXY327773 VHU327773 VRQ327773 WBM327773 WLI327773 WVE327773 F393309 IS393309 SO393309 ACK393309 AMG393309 AWC393309 BFY393309 BPU393309 BZQ393309 CJM393309 CTI393309 DDE393309 DNA393309 DWW393309 EGS393309 EQO393309 FAK393309 FKG393309 FUC393309 GDY393309 GNU393309 GXQ393309 HHM393309 HRI393309 IBE393309 ILA393309 IUW393309 JES393309 JOO393309 JYK393309 KIG393309 KSC393309 LBY393309 LLU393309 LVQ393309 MFM393309 MPI393309 MZE393309 NJA393309 NSW393309 OCS393309 OMO393309 OWK393309 PGG393309 PQC393309 PZY393309 QJU393309 QTQ393309 RDM393309 RNI393309 RXE393309 SHA393309 SQW393309 TAS393309 TKO393309 TUK393309 UEG393309 UOC393309 UXY393309 VHU393309 VRQ393309 WBM393309 WLI393309 WVE393309 F458845 IS458845 SO458845 ACK458845 AMG458845 AWC458845 BFY458845 BPU458845 BZQ458845 CJM458845 CTI458845 DDE458845 DNA458845 DWW458845 EGS458845 EQO458845 FAK458845 FKG458845 FUC458845 GDY458845 GNU458845 GXQ458845 HHM458845 HRI458845 IBE458845 ILA458845 IUW458845 JES458845 JOO458845 JYK458845 KIG458845 KSC458845 LBY458845 LLU458845 LVQ458845 MFM458845 MPI458845 MZE458845 NJA458845 NSW458845 OCS458845 OMO458845 OWK458845 PGG458845 PQC458845 PZY458845 QJU458845 QTQ458845 RDM458845 RNI458845 RXE458845 SHA458845 SQW458845 TAS458845 TKO458845 TUK458845 UEG458845 UOC458845 UXY458845 VHU458845 VRQ458845 WBM458845 WLI458845 WVE458845 F524381 IS524381 SO524381 ACK524381 AMG524381 AWC524381 BFY524381 BPU524381 BZQ524381 CJM524381 CTI524381 DDE524381 DNA524381 DWW524381 EGS524381 EQO524381 FAK524381 FKG524381 FUC524381 GDY524381 GNU524381 GXQ524381 HHM524381 HRI524381 IBE524381 ILA524381 IUW524381 JES524381 JOO524381 JYK524381 KIG524381 KSC524381 LBY524381 LLU524381 LVQ524381 MFM524381 MPI524381 MZE524381 NJA524381 NSW524381 OCS524381 OMO524381 OWK524381 PGG524381 PQC524381 PZY524381 QJU524381 QTQ524381 RDM524381 RNI524381 RXE524381 SHA524381 SQW524381 TAS524381 TKO524381 TUK524381 UEG524381 UOC524381 UXY524381 VHU524381 VRQ524381 WBM524381 WLI524381 WVE524381 F589917 IS589917 SO589917 ACK589917 AMG589917 AWC589917 BFY589917 BPU589917 BZQ589917 CJM589917 CTI589917 DDE589917 DNA589917 DWW589917 EGS589917 EQO589917 FAK589917 FKG589917 FUC589917 GDY589917 GNU589917 GXQ589917 HHM589917 HRI589917 IBE589917 ILA589917 IUW589917 JES589917 JOO589917 JYK589917 KIG589917 KSC589917 LBY589917 LLU589917 LVQ589917 MFM589917 MPI589917 MZE589917 NJA589917 NSW589917 OCS589917 OMO589917 OWK589917 PGG589917 PQC589917 PZY589917 QJU589917 QTQ589917 RDM589917 RNI589917 RXE589917 SHA589917 SQW589917 TAS589917 TKO589917 TUK589917 UEG589917 UOC589917 UXY589917 VHU589917 VRQ589917 WBM589917 WLI589917 WVE589917 F655453 IS655453 SO655453 ACK655453 AMG655453 AWC655453 BFY655453 BPU655453 BZQ655453 CJM655453 CTI655453 DDE655453 DNA655453 DWW655453 EGS655453 EQO655453 FAK655453 FKG655453 FUC655453 GDY655453 GNU655453 GXQ655453 HHM655453 HRI655453 IBE655453 ILA655453 IUW655453 JES655453 JOO655453 JYK655453 KIG655453 KSC655453 LBY655453 LLU655453 LVQ655453 MFM655453 MPI655453 MZE655453 NJA655453 NSW655453 OCS655453 OMO655453 OWK655453 PGG655453 PQC655453 PZY655453 QJU655453 QTQ655453 RDM655453 RNI655453 RXE655453 SHA655453 SQW655453 TAS655453 TKO655453 TUK655453 UEG655453 UOC655453 UXY655453 VHU655453 VRQ655453 WBM655453 WLI655453 WVE655453 F720989 IS720989 SO720989 ACK720989 AMG720989 AWC720989 BFY720989 BPU720989 BZQ720989 CJM720989 CTI720989 DDE720989 DNA720989 DWW720989 EGS720989 EQO720989 FAK720989 FKG720989 FUC720989 GDY720989 GNU720989 GXQ720989 HHM720989 HRI720989 IBE720989 ILA720989 IUW720989 JES720989 JOO720989 JYK720989 KIG720989 KSC720989 LBY720989 LLU720989 LVQ720989 MFM720989 MPI720989 MZE720989 NJA720989 NSW720989 OCS720989 OMO720989 OWK720989 PGG720989 PQC720989 PZY720989 QJU720989 QTQ720989 RDM720989 RNI720989 RXE720989 SHA720989 SQW720989 TAS720989 TKO720989 TUK720989 UEG720989 UOC720989 UXY720989 VHU720989 VRQ720989 WBM720989 WLI720989 WVE720989 F786525 IS786525 SO786525 ACK786525 AMG786525 AWC786525 BFY786525 BPU786525 BZQ786525 CJM786525 CTI786525 DDE786525 DNA786525 DWW786525 EGS786525 EQO786525 FAK786525 FKG786525 FUC786525 GDY786525 GNU786525 GXQ786525 HHM786525 HRI786525 IBE786525 ILA786525 IUW786525 JES786525 JOO786525 JYK786525 KIG786525 KSC786525 LBY786525 LLU786525 LVQ786525 MFM786525 MPI786525 MZE786525 NJA786525 NSW786525 OCS786525 OMO786525 OWK786525 PGG786525 PQC786525 PZY786525 QJU786525 QTQ786525 RDM786525 RNI786525 RXE786525 SHA786525 SQW786525 TAS786525 TKO786525 TUK786525 UEG786525 UOC786525 UXY786525 VHU786525 VRQ786525 WBM786525 WLI786525 WVE786525 F852061 IS852061 SO852061 ACK852061 AMG852061 AWC852061 BFY852061 BPU852061 BZQ852061 CJM852061 CTI852061 DDE852061 DNA852061 DWW852061 EGS852061 EQO852061 FAK852061 FKG852061 FUC852061 GDY852061 GNU852061 GXQ852061 HHM852061 HRI852061 IBE852061 ILA852061 IUW852061 JES852061 JOO852061 JYK852061 KIG852061 KSC852061 LBY852061 LLU852061 LVQ852061 MFM852061 MPI852061 MZE852061 NJA852061 NSW852061 OCS852061 OMO852061 OWK852061 PGG852061 PQC852061 PZY852061 QJU852061 QTQ852061 RDM852061 RNI852061 RXE852061 SHA852061 SQW852061 TAS852061 TKO852061 TUK852061 UEG852061 UOC852061 UXY852061 VHU852061 VRQ852061 WBM852061 WLI852061 WVE852061 F917597 IS917597 SO917597 ACK917597 AMG917597 AWC917597 BFY917597 BPU917597 BZQ917597 CJM917597 CTI917597 DDE917597 DNA917597 DWW917597 EGS917597 EQO917597 FAK917597 FKG917597 FUC917597 GDY917597 GNU917597 GXQ917597 HHM917597 HRI917597 IBE917597 ILA917597 IUW917597 JES917597 JOO917597 JYK917597 KIG917597 KSC917597 LBY917597 LLU917597 LVQ917597 MFM917597 MPI917597 MZE917597 NJA917597 NSW917597 OCS917597 OMO917597 OWK917597 PGG917597 PQC917597 PZY917597 QJU917597 QTQ917597 RDM917597 RNI917597 RXE917597 SHA917597 SQW917597 TAS917597 TKO917597 TUK917597 UEG917597 UOC917597 UXY917597 VHU917597 VRQ917597 WBM917597 WLI917597 WVE917597 F983133 IS983133 SO983133 ACK983133 AMG983133 AWC983133 BFY983133 BPU983133 BZQ983133 CJM983133 CTI983133 DDE983133 DNA983133 DWW983133 EGS983133 EQO983133 FAK983133 FKG983133 FUC983133 GDY983133 GNU983133 GXQ983133 HHM983133 HRI983133 IBE983133 ILA983133 IUW983133 JES983133 JOO983133 JYK983133 KIG983133 KSC983133 LBY983133 LLU983133 LVQ983133 MFM983133 MPI983133 MZE983133 NJA983133 NSW983133 OCS983133 OMO983133 OWK983133 PGG983133 PQC983133 PZY983133 QJU983133 QTQ983133 RDM983133 RNI983133 RXE983133 SHA983133 SQW983133 TAS983133 TKO983133 TUK983133 UEG983133 UOC983133 UXY983133 VHU983133 VRQ983133 WBM983133 WLI983133 WVE983133 F93 IS93 SO93 ACK93 AMG93 AWC93 BFY93 BPU93 BZQ93 CJM93 CTI93 DDE93 DNA93 DWW93 EGS93 EQO93 FAK93 FKG93 FUC93 GDY93 GNU93 GXQ93 HHM93 HRI93 IBE93 ILA93 IUW93 JES93 JOO93 JYK93 KIG93 KSC93 LBY93 LLU93 LVQ93 MFM93 MPI93 MZE93 NJA93 NSW93 OCS93 OMO93 OWK93 PGG93 PQC93 PZY93 QJU93 QTQ93 RDM93 RNI93 RXE93 SHA93 SQW93 TAS93 TKO93 TUK93 UEG93 UOC93 UXY93 VHU93 VRQ93 WBM93 WLI93 WVE93 F65631 IS65631 SO65631 ACK65631 AMG65631 AWC65631 BFY65631 BPU65631 BZQ65631 CJM65631 CTI65631 DDE65631 DNA65631 DWW65631 EGS65631 EQO65631 FAK65631 FKG65631 FUC65631 GDY65631 GNU65631 GXQ65631 HHM65631 HRI65631 IBE65631 ILA65631 IUW65631 JES65631 JOO65631 JYK65631 KIG65631 KSC65631 LBY65631 LLU65631 LVQ65631 MFM65631 MPI65631 MZE65631 NJA65631 NSW65631 OCS65631 OMO65631 OWK65631 PGG65631 PQC65631 PZY65631 QJU65631 QTQ65631 RDM65631 RNI65631 RXE65631 SHA65631 SQW65631 TAS65631 TKO65631 TUK65631 UEG65631 UOC65631 UXY65631 VHU65631 VRQ65631 WBM65631 WLI65631 WVE65631 F131167 IS131167 SO131167 ACK131167 AMG131167 AWC131167 BFY131167 BPU131167 BZQ131167 CJM131167 CTI131167 DDE131167 DNA131167 DWW131167 EGS131167 EQO131167 FAK131167 FKG131167 FUC131167 GDY131167 GNU131167 GXQ131167 HHM131167 HRI131167 IBE131167 ILA131167 IUW131167 JES131167 JOO131167 JYK131167 KIG131167 KSC131167 LBY131167 LLU131167 LVQ131167 MFM131167 MPI131167 MZE131167 NJA131167 NSW131167 OCS131167 OMO131167 OWK131167 PGG131167 PQC131167 PZY131167 QJU131167 QTQ131167 RDM131167 RNI131167 RXE131167 SHA131167 SQW131167 TAS131167 TKO131167 TUK131167 UEG131167 UOC131167 UXY131167 VHU131167 VRQ131167 WBM131167 WLI131167 WVE131167 F196703 IS196703 SO196703 ACK196703 AMG196703 AWC196703 BFY196703 BPU196703 BZQ196703 CJM196703 CTI196703 DDE196703 DNA196703 DWW196703 EGS196703 EQO196703 FAK196703 FKG196703 FUC196703 GDY196703 GNU196703 GXQ196703 HHM196703 HRI196703 IBE196703 ILA196703 IUW196703 JES196703 JOO196703 JYK196703 KIG196703 KSC196703 LBY196703 LLU196703 LVQ196703 MFM196703 MPI196703 MZE196703 NJA196703 NSW196703 OCS196703 OMO196703 OWK196703 PGG196703 PQC196703 PZY196703 QJU196703 QTQ196703 RDM196703 RNI196703 RXE196703 SHA196703 SQW196703 TAS196703 TKO196703 TUK196703 UEG196703 UOC196703 UXY196703 VHU196703 VRQ196703 WBM196703 WLI196703 WVE196703 F262239 IS262239 SO262239 ACK262239 AMG262239 AWC262239 BFY262239 BPU262239 BZQ262239 CJM262239 CTI262239 DDE262239 DNA262239 DWW262239 EGS262239 EQO262239 FAK262239 FKG262239 FUC262239 GDY262239 GNU262239 GXQ262239 HHM262239 HRI262239 IBE262239 ILA262239 IUW262239 JES262239 JOO262239 JYK262239 KIG262239 KSC262239 LBY262239 LLU262239 LVQ262239 MFM262239 MPI262239 MZE262239 NJA262239 NSW262239 OCS262239 OMO262239 OWK262239 PGG262239 PQC262239 PZY262239 QJU262239 QTQ262239 RDM262239 RNI262239 RXE262239 SHA262239 SQW262239 TAS262239 TKO262239 TUK262239 UEG262239 UOC262239 UXY262239 VHU262239 VRQ262239 WBM262239 WLI262239 WVE262239 F327775 IS327775 SO327775 ACK327775 AMG327775 AWC327775 BFY327775 BPU327775 BZQ327775 CJM327775 CTI327775 DDE327775 DNA327775 DWW327775 EGS327775 EQO327775 FAK327775 FKG327775 FUC327775 GDY327775 GNU327775 GXQ327775 HHM327775 HRI327775 IBE327775 ILA327775 IUW327775 JES327775 JOO327775 JYK327775 KIG327775 KSC327775 LBY327775 LLU327775 LVQ327775 MFM327775 MPI327775 MZE327775 NJA327775 NSW327775 OCS327775 OMO327775 OWK327775 PGG327775 PQC327775 PZY327775 QJU327775 QTQ327775 RDM327775 RNI327775 RXE327775 SHA327775 SQW327775 TAS327775 TKO327775 TUK327775 UEG327775 UOC327775 UXY327775 VHU327775 VRQ327775 WBM327775 WLI327775 WVE327775 F393311 IS393311 SO393311 ACK393311 AMG393311 AWC393311 BFY393311 BPU393311 BZQ393311 CJM393311 CTI393311 DDE393311 DNA393311 DWW393311 EGS393311 EQO393311 FAK393311 FKG393311 FUC393311 GDY393311 GNU393311 GXQ393311 HHM393311 HRI393311 IBE393311 ILA393311 IUW393311 JES393311 JOO393311 JYK393311 KIG393311 KSC393311 LBY393311 LLU393311 LVQ393311 MFM393311 MPI393311 MZE393311 NJA393311 NSW393311 OCS393311 OMO393311 OWK393311 PGG393311 PQC393311 PZY393311 QJU393311 QTQ393311 RDM393311 RNI393311 RXE393311 SHA393311 SQW393311 TAS393311 TKO393311 TUK393311 UEG393311 UOC393311 UXY393311 VHU393311 VRQ393311 WBM393311 WLI393311 WVE393311 F458847 IS458847 SO458847 ACK458847 AMG458847 AWC458847 BFY458847 BPU458847 BZQ458847 CJM458847 CTI458847 DDE458847 DNA458847 DWW458847 EGS458847 EQO458847 FAK458847 FKG458847 FUC458847 GDY458847 GNU458847 GXQ458847 HHM458847 HRI458847 IBE458847 ILA458847 IUW458847 JES458847 JOO458847 JYK458847 KIG458847 KSC458847 LBY458847 LLU458847 LVQ458847 MFM458847 MPI458847 MZE458847 NJA458847 NSW458847 OCS458847 OMO458847 OWK458847 PGG458847 PQC458847 PZY458847 QJU458847 QTQ458847 RDM458847 RNI458847 RXE458847 SHA458847 SQW458847 TAS458847 TKO458847 TUK458847 UEG458847 UOC458847 UXY458847 VHU458847 VRQ458847 WBM458847 WLI458847 WVE458847 F524383 IS524383 SO524383 ACK524383 AMG524383 AWC524383 BFY524383 BPU524383 BZQ524383 CJM524383 CTI524383 DDE524383 DNA524383 DWW524383 EGS524383 EQO524383 FAK524383 FKG524383 FUC524383 GDY524383 GNU524383 GXQ524383 HHM524383 HRI524383 IBE524383 ILA524383 IUW524383 JES524383 JOO524383 JYK524383 KIG524383 KSC524383 LBY524383 LLU524383 LVQ524383 MFM524383 MPI524383 MZE524383 NJA524383 NSW524383 OCS524383 OMO524383 OWK524383 PGG524383 PQC524383 PZY524383 QJU524383 QTQ524383 RDM524383 RNI524383 RXE524383 SHA524383 SQW524383 TAS524383 TKO524383 TUK524383 UEG524383 UOC524383 UXY524383 VHU524383 VRQ524383 WBM524383 WLI524383 WVE524383 F589919 IS589919 SO589919 ACK589919 AMG589919 AWC589919 BFY589919 BPU589919 BZQ589919 CJM589919 CTI589919 DDE589919 DNA589919 DWW589919 EGS589919 EQO589919 FAK589919 FKG589919 FUC589919 GDY589919 GNU589919 GXQ589919 HHM589919 HRI589919 IBE589919 ILA589919 IUW589919 JES589919 JOO589919 JYK589919 KIG589919 KSC589919 LBY589919 LLU589919 LVQ589919 MFM589919 MPI589919 MZE589919 NJA589919 NSW589919 OCS589919 OMO589919 OWK589919 PGG589919 PQC589919 PZY589919 QJU589919 QTQ589919 RDM589919 RNI589919 RXE589919 SHA589919 SQW589919 TAS589919 TKO589919 TUK589919 UEG589919 UOC589919 UXY589919 VHU589919 VRQ589919 WBM589919 WLI589919 WVE589919 F655455 IS655455 SO655455 ACK655455 AMG655455 AWC655455 BFY655455 BPU655455 BZQ655455 CJM655455 CTI655455 DDE655455 DNA655455 DWW655455 EGS655455 EQO655455 FAK655455 FKG655455 FUC655455 GDY655455 GNU655455 GXQ655455 HHM655455 HRI655455 IBE655455 ILA655455 IUW655455 JES655455 JOO655455 JYK655455 KIG655455 KSC655455 LBY655455 LLU655455 LVQ655455 MFM655455 MPI655455 MZE655455 NJA655455 NSW655455 OCS655455 OMO655455 OWK655455 PGG655455 PQC655455 PZY655455 QJU655455 QTQ655455 RDM655455 RNI655455 RXE655455 SHA655455 SQW655455 TAS655455 TKO655455 TUK655455 UEG655455 UOC655455 UXY655455 VHU655455 VRQ655455 WBM655455 WLI655455 WVE655455 F720991 IS720991 SO720991 ACK720991 AMG720991 AWC720991 BFY720991 BPU720991 BZQ720991 CJM720991 CTI720991 DDE720991 DNA720991 DWW720991 EGS720991 EQO720991 FAK720991 FKG720991 FUC720991 GDY720991 GNU720991 GXQ720991 HHM720991 HRI720991 IBE720991 ILA720991 IUW720991 JES720991 JOO720991 JYK720991 KIG720991 KSC720991 LBY720991 LLU720991 LVQ720991 MFM720991 MPI720991 MZE720991 NJA720991 NSW720991 OCS720991 OMO720991 OWK720991 PGG720991 PQC720991 PZY720991 QJU720991 QTQ720991 RDM720991 RNI720991 RXE720991 SHA720991 SQW720991 TAS720991 TKO720991 TUK720991 UEG720991 UOC720991 UXY720991 VHU720991 VRQ720991 WBM720991 WLI720991 WVE720991 F786527 IS786527 SO786527 ACK786527 AMG786527 AWC786527 BFY786527 BPU786527 BZQ786527 CJM786527 CTI786527 DDE786527 DNA786527 DWW786527 EGS786527 EQO786527 FAK786527 FKG786527 FUC786527 GDY786527 GNU786527 GXQ786527 HHM786527 HRI786527 IBE786527 ILA786527 IUW786527 JES786527 JOO786527 JYK786527 KIG786527 KSC786527 LBY786527 LLU786527 LVQ786527 MFM786527 MPI786527 MZE786527 NJA786527 NSW786527 OCS786527 OMO786527 OWK786527 PGG786527 PQC786527 PZY786527 QJU786527 QTQ786527 RDM786527 RNI786527 RXE786527 SHA786527 SQW786527 TAS786527 TKO786527 TUK786527 UEG786527 UOC786527 UXY786527 VHU786527 VRQ786527 WBM786527 WLI786527 WVE786527 F852063 IS852063 SO852063 ACK852063 AMG852063 AWC852063 BFY852063 BPU852063 BZQ852063 CJM852063 CTI852063 DDE852063 DNA852063 DWW852063 EGS852063 EQO852063 FAK852063 FKG852063 FUC852063 GDY852063 GNU852063 GXQ852063 HHM852063 HRI852063 IBE852063 ILA852063 IUW852063 JES852063 JOO852063 JYK852063 KIG852063 KSC852063 LBY852063 LLU852063 LVQ852063 MFM852063 MPI852063 MZE852063 NJA852063 NSW852063 OCS852063 OMO852063 OWK852063 PGG852063 PQC852063 PZY852063 QJU852063 QTQ852063 RDM852063 RNI852063 RXE852063 SHA852063 SQW852063 TAS852063 TKO852063 TUK852063 UEG852063 UOC852063 UXY852063 VHU852063 VRQ852063 WBM852063 WLI852063 WVE852063 F917599 IS917599 SO917599 ACK917599 AMG917599 AWC917599 BFY917599 BPU917599 BZQ917599 CJM917599 CTI917599 DDE917599 DNA917599 DWW917599 EGS917599 EQO917599 FAK917599 FKG917599 FUC917599 GDY917599 GNU917599 GXQ917599 HHM917599 HRI917599 IBE917599 ILA917599 IUW917599 JES917599 JOO917599 JYK917599 KIG917599 KSC917599 LBY917599 LLU917599 LVQ917599 MFM917599 MPI917599 MZE917599 NJA917599 NSW917599 OCS917599 OMO917599 OWK917599 PGG917599 PQC917599 PZY917599 QJU917599 QTQ917599 RDM917599 RNI917599 RXE917599 SHA917599 SQW917599 TAS917599 TKO917599 TUK917599 UEG917599 UOC917599 UXY917599 VHU917599 VRQ917599 WBM917599 WLI917599 WVE917599 F983135 IS983135 SO983135 ACK983135 AMG983135 AWC983135 BFY983135 BPU983135 BZQ983135 CJM983135 CTI983135 DDE983135 DNA983135 DWW983135 EGS983135 EQO983135 FAK983135 FKG983135 FUC983135 GDY983135 GNU983135 GXQ983135 HHM983135 HRI983135 IBE983135 ILA983135 IUW983135 JES983135 JOO983135 JYK983135 KIG983135 KSC983135 LBY983135 LLU983135 LVQ983135 MFM983135 MPI983135 MZE983135 NJA983135 NSW983135 OCS983135 OMO983135 OWK983135 PGG983135 PQC983135 PZY983135 QJU983135 QTQ983135 RDM983135 RNI983135 RXE983135 SHA983135 SQW983135 TAS983135 TKO983135 TUK983135 UEG983135 UOC983135 UXY983135 VHU983135 VRQ983135 WBM983135 WLI983135 WVE983135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F65637 IS65637 SO65637 ACK65637 AMG65637 AWC65637 BFY65637 BPU65637 BZQ65637 CJM65637 CTI65637 DDE65637 DNA65637 DWW65637 EGS65637 EQO65637 FAK65637 FKG65637 FUC65637 GDY65637 GNU65637 GXQ65637 HHM65637 HRI65637 IBE65637 ILA65637 IUW65637 JES65637 JOO65637 JYK65637 KIG65637 KSC65637 LBY65637 LLU65637 LVQ65637 MFM65637 MPI65637 MZE65637 NJA65637 NSW65637 OCS65637 OMO65637 OWK65637 PGG65637 PQC65637 PZY65637 QJU65637 QTQ65637 RDM65637 RNI65637 RXE65637 SHA65637 SQW65637 TAS65637 TKO65637 TUK65637 UEG65637 UOC65637 UXY65637 VHU65637 VRQ65637 WBM65637 WLI65637 WVE65637 F131173 IS131173 SO131173 ACK131173 AMG131173 AWC131173 BFY131173 BPU131173 BZQ131173 CJM131173 CTI131173 DDE131173 DNA131173 DWW131173 EGS131173 EQO131173 FAK131173 FKG131173 FUC131173 GDY131173 GNU131173 GXQ131173 HHM131173 HRI131173 IBE131173 ILA131173 IUW131173 JES131173 JOO131173 JYK131173 KIG131173 KSC131173 LBY131173 LLU131173 LVQ131173 MFM131173 MPI131173 MZE131173 NJA131173 NSW131173 OCS131173 OMO131173 OWK131173 PGG131173 PQC131173 PZY131173 QJU131173 QTQ131173 RDM131173 RNI131173 RXE131173 SHA131173 SQW131173 TAS131173 TKO131173 TUK131173 UEG131173 UOC131173 UXY131173 VHU131173 VRQ131173 WBM131173 WLI131173 WVE131173 F196709 IS196709 SO196709 ACK196709 AMG196709 AWC196709 BFY196709 BPU196709 BZQ196709 CJM196709 CTI196709 DDE196709 DNA196709 DWW196709 EGS196709 EQO196709 FAK196709 FKG196709 FUC196709 GDY196709 GNU196709 GXQ196709 HHM196709 HRI196709 IBE196709 ILA196709 IUW196709 JES196709 JOO196709 JYK196709 KIG196709 KSC196709 LBY196709 LLU196709 LVQ196709 MFM196709 MPI196709 MZE196709 NJA196709 NSW196709 OCS196709 OMO196709 OWK196709 PGG196709 PQC196709 PZY196709 QJU196709 QTQ196709 RDM196709 RNI196709 RXE196709 SHA196709 SQW196709 TAS196709 TKO196709 TUK196709 UEG196709 UOC196709 UXY196709 VHU196709 VRQ196709 WBM196709 WLI196709 WVE196709 F262245 IS262245 SO262245 ACK262245 AMG262245 AWC262245 BFY262245 BPU262245 BZQ262245 CJM262245 CTI262245 DDE262245 DNA262245 DWW262245 EGS262245 EQO262245 FAK262245 FKG262245 FUC262245 GDY262245 GNU262245 GXQ262245 HHM262245 HRI262245 IBE262245 ILA262245 IUW262245 JES262245 JOO262245 JYK262245 KIG262245 KSC262245 LBY262245 LLU262245 LVQ262245 MFM262245 MPI262245 MZE262245 NJA262245 NSW262245 OCS262245 OMO262245 OWK262245 PGG262245 PQC262245 PZY262245 QJU262245 QTQ262245 RDM262245 RNI262245 RXE262245 SHA262245 SQW262245 TAS262245 TKO262245 TUK262245 UEG262245 UOC262245 UXY262245 VHU262245 VRQ262245 WBM262245 WLI262245 WVE262245 F327781 IS327781 SO327781 ACK327781 AMG327781 AWC327781 BFY327781 BPU327781 BZQ327781 CJM327781 CTI327781 DDE327781 DNA327781 DWW327781 EGS327781 EQO327781 FAK327781 FKG327781 FUC327781 GDY327781 GNU327781 GXQ327781 HHM327781 HRI327781 IBE327781 ILA327781 IUW327781 JES327781 JOO327781 JYK327781 KIG327781 KSC327781 LBY327781 LLU327781 LVQ327781 MFM327781 MPI327781 MZE327781 NJA327781 NSW327781 OCS327781 OMO327781 OWK327781 PGG327781 PQC327781 PZY327781 QJU327781 QTQ327781 RDM327781 RNI327781 RXE327781 SHA327781 SQW327781 TAS327781 TKO327781 TUK327781 UEG327781 UOC327781 UXY327781 VHU327781 VRQ327781 WBM327781 WLI327781 WVE327781 F393317 IS393317 SO393317 ACK393317 AMG393317 AWC393317 BFY393317 BPU393317 BZQ393317 CJM393317 CTI393317 DDE393317 DNA393317 DWW393317 EGS393317 EQO393317 FAK393317 FKG393317 FUC393317 GDY393317 GNU393317 GXQ393317 HHM393317 HRI393317 IBE393317 ILA393317 IUW393317 JES393317 JOO393317 JYK393317 KIG393317 KSC393317 LBY393317 LLU393317 LVQ393317 MFM393317 MPI393317 MZE393317 NJA393317 NSW393317 OCS393317 OMO393317 OWK393317 PGG393317 PQC393317 PZY393317 QJU393317 QTQ393317 RDM393317 RNI393317 RXE393317 SHA393317 SQW393317 TAS393317 TKO393317 TUK393317 UEG393317 UOC393317 UXY393317 VHU393317 VRQ393317 WBM393317 WLI393317 WVE393317 F458853 IS458853 SO458853 ACK458853 AMG458853 AWC458853 BFY458853 BPU458853 BZQ458853 CJM458853 CTI458853 DDE458853 DNA458853 DWW458853 EGS458853 EQO458853 FAK458853 FKG458853 FUC458853 GDY458853 GNU458853 GXQ458853 HHM458853 HRI458853 IBE458853 ILA458853 IUW458853 JES458853 JOO458853 JYK458853 KIG458853 KSC458853 LBY458853 LLU458853 LVQ458853 MFM458853 MPI458853 MZE458853 NJA458853 NSW458853 OCS458853 OMO458853 OWK458853 PGG458853 PQC458853 PZY458853 QJU458853 QTQ458853 RDM458853 RNI458853 RXE458853 SHA458853 SQW458853 TAS458853 TKO458853 TUK458853 UEG458853 UOC458853 UXY458853 VHU458853 VRQ458853 WBM458853 WLI458853 WVE458853 F524389 IS524389 SO524389 ACK524389 AMG524389 AWC524389 BFY524389 BPU524389 BZQ524389 CJM524389 CTI524389 DDE524389 DNA524389 DWW524389 EGS524389 EQO524389 FAK524389 FKG524389 FUC524389 GDY524389 GNU524389 GXQ524389 HHM524389 HRI524389 IBE524389 ILA524389 IUW524389 JES524389 JOO524389 JYK524389 KIG524389 KSC524389 LBY524389 LLU524389 LVQ524389 MFM524389 MPI524389 MZE524389 NJA524389 NSW524389 OCS524389 OMO524389 OWK524389 PGG524389 PQC524389 PZY524389 QJU524389 QTQ524389 RDM524389 RNI524389 RXE524389 SHA524389 SQW524389 TAS524389 TKO524389 TUK524389 UEG524389 UOC524389 UXY524389 VHU524389 VRQ524389 WBM524389 WLI524389 WVE524389 F589925 IS589925 SO589925 ACK589925 AMG589925 AWC589925 BFY589925 BPU589925 BZQ589925 CJM589925 CTI589925 DDE589925 DNA589925 DWW589925 EGS589925 EQO589925 FAK589925 FKG589925 FUC589925 GDY589925 GNU589925 GXQ589925 HHM589925 HRI589925 IBE589925 ILA589925 IUW589925 JES589925 JOO589925 JYK589925 KIG589925 KSC589925 LBY589925 LLU589925 LVQ589925 MFM589925 MPI589925 MZE589925 NJA589925 NSW589925 OCS589925 OMO589925 OWK589925 PGG589925 PQC589925 PZY589925 QJU589925 QTQ589925 RDM589925 RNI589925 RXE589925 SHA589925 SQW589925 TAS589925 TKO589925 TUK589925 UEG589925 UOC589925 UXY589925 VHU589925 VRQ589925 WBM589925 WLI589925 WVE589925 F655461 IS655461 SO655461 ACK655461 AMG655461 AWC655461 BFY655461 BPU655461 BZQ655461 CJM655461 CTI655461 DDE655461 DNA655461 DWW655461 EGS655461 EQO655461 FAK655461 FKG655461 FUC655461 GDY655461 GNU655461 GXQ655461 HHM655461 HRI655461 IBE655461 ILA655461 IUW655461 JES655461 JOO655461 JYK655461 KIG655461 KSC655461 LBY655461 LLU655461 LVQ655461 MFM655461 MPI655461 MZE655461 NJA655461 NSW655461 OCS655461 OMO655461 OWK655461 PGG655461 PQC655461 PZY655461 QJU655461 QTQ655461 RDM655461 RNI655461 RXE655461 SHA655461 SQW655461 TAS655461 TKO655461 TUK655461 UEG655461 UOC655461 UXY655461 VHU655461 VRQ655461 WBM655461 WLI655461 WVE655461 F720997 IS720997 SO720997 ACK720997 AMG720997 AWC720997 BFY720997 BPU720997 BZQ720997 CJM720997 CTI720997 DDE720997 DNA720997 DWW720997 EGS720997 EQO720997 FAK720997 FKG720997 FUC720997 GDY720997 GNU720997 GXQ720997 HHM720997 HRI720997 IBE720997 ILA720997 IUW720997 JES720997 JOO720997 JYK720997 KIG720997 KSC720997 LBY720997 LLU720997 LVQ720997 MFM720997 MPI720997 MZE720997 NJA720997 NSW720997 OCS720997 OMO720997 OWK720997 PGG720997 PQC720997 PZY720997 QJU720997 QTQ720997 RDM720997 RNI720997 RXE720997 SHA720997 SQW720997 TAS720997 TKO720997 TUK720997 UEG720997 UOC720997 UXY720997 VHU720997 VRQ720997 WBM720997 WLI720997 WVE720997 F786533 IS786533 SO786533 ACK786533 AMG786533 AWC786533 BFY786533 BPU786533 BZQ786533 CJM786533 CTI786533 DDE786533 DNA786533 DWW786533 EGS786533 EQO786533 FAK786533 FKG786533 FUC786533 GDY786533 GNU786533 GXQ786533 HHM786533 HRI786533 IBE786533 ILA786533 IUW786533 JES786533 JOO786533 JYK786533 KIG786533 KSC786533 LBY786533 LLU786533 LVQ786533 MFM786533 MPI786533 MZE786533 NJA786533 NSW786533 OCS786533 OMO786533 OWK786533 PGG786533 PQC786533 PZY786533 QJU786533 QTQ786533 RDM786533 RNI786533 RXE786533 SHA786533 SQW786533 TAS786533 TKO786533 TUK786533 UEG786533 UOC786533 UXY786533 VHU786533 VRQ786533 WBM786533 WLI786533 WVE786533 F852069 IS852069 SO852069 ACK852069 AMG852069 AWC852069 BFY852069 BPU852069 BZQ852069 CJM852069 CTI852069 DDE852069 DNA852069 DWW852069 EGS852069 EQO852069 FAK852069 FKG852069 FUC852069 GDY852069 GNU852069 GXQ852069 HHM852069 HRI852069 IBE852069 ILA852069 IUW852069 JES852069 JOO852069 JYK852069 KIG852069 KSC852069 LBY852069 LLU852069 LVQ852069 MFM852069 MPI852069 MZE852069 NJA852069 NSW852069 OCS852069 OMO852069 OWK852069 PGG852069 PQC852069 PZY852069 QJU852069 QTQ852069 RDM852069 RNI852069 RXE852069 SHA852069 SQW852069 TAS852069 TKO852069 TUK852069 UEG852069 UOC852069 UXY852069 VHU852069 VRQ852069 WBM852069 WLI852069 WVE852069 F917605 IS917605 SO917605 ACK917605 AMG917605 AWC917605 BFY917605 BPU917605 BZQ917605 CJM917605 CTI917605 DDE917605 DNA917605 DWW917605 EGS917605 EQO917605 FAK917605 FKG917605 FUC917605 GDY917605 GNU917605 GXQ917605 HHM917605 HRI917605 IBE917605 ILA917605 IUW917605 JES917605 JOO917605 JYK917605 KIG917605 KSC917605 LBY917605 LLU917605 LVQ917605 MFM917605 MPI917605 MZE917605 NJA917605 NSW917605 OCS917605 OMO917605 OWK917605 PGG917605 PQC917605 PZY917605 QJU917605 QTQ917605 RDM917605 RNI917605 RXE917605 SHA917605 SQW917605 TAS917605 TKO917605 TUK917605 UEG917605 UOC917605 UXY917605 VHU917605 VRQ917605 WBM917605 WLI917605 WVE917605 F983141 IS983141 SO983141 ACK983141 AMG983141 AWC983141 BFY983141 BPU983141 BZQ983141 CJM983141 CTI983141 DDE983141 DNA983141 DWW983141 EGS983141 EQO983141 FAK983141 FKG983141 FUC983141 GDY983141 GNU983141 GXQ983141 HHM983141 HRI983141 IBE983141 ILA983141 IUW983141 JES983141 JOO983141 JYK983141 KIG983141 KSC983141 LBY983141 LLU983141 LVQ983141 MFM983141 MPI983141 MZE983141 NJA983141 NSW983141 OCS983141 OMO983141 OWK983141 PGG983141 PQC983141 PZY983141 QJU983141 QTQ983141 RDM983141 RNI983141 RXE983141 SHA983141 SQW983141 TAS983141 TKO983141 TUK983141 UEG983141 UOC983141 UXY983141 VHU983141 VRQ983141 WBM983141 WLI983141 WVE983141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F65633 IS65633 SO65633 ACK65633 AMG65633 AWC65633 BFY65633 BPU65633 BZQ65633 CJM65633 CTI65633 DDE65633 DNA65633 DWW65633 EGS65633 EQO65633 FAK65633 FKG65633 FUC65633 GDY65633 GNU65633 GXQ65633 HHM65633 HRI65633 IBE65633 ILA65633 IUW65633 JES65633 JOO65633 JYK65633 KIG65633 KSC65633 LBY65633 LLU65633 LVQ65633 MFM65633 MPI65633 MZE65633 NJA65633 NSW65633 OCS65633 OMO65633 OWK65633 PGG65633 PQC65633 PZY65633 QJU65633 QTQ65633 RDM65633 RNI65633 RXE65633 SHA65633 SQW65633 TAS65633 TKO65633 TUK65633 UEG65633 UOC65633 UXY65633 VHU65633 VRQ65633 WBM65633 WLI65633 WVE65633 F131169 IS131169 SO131169 ACK131169 AMG131169 AWC131169 BFY131169 BPU131169 BZQ131169 CJM131169 CTI131169 DDE131169 DNA131169 DWW131169 EGS131169 EQO131169 FAK131169 FKG131169 FUC131169 GDY131169 GNU131169 GXQ131169 HHM131169 HRI131169 IBE131169 ILA131169 IUW131169 JES131169 JOO131169 JYK131169 KIG131169 KSC131169 LBY131169 LLU131169 LVQ131169 MFM131169 MPI131169 MZE131169 NJA131169 NSW131169 OCS131169 OMO131169 OWK131169 PGG131169 PQC131169 PZY131169 QJU131169 QTQ131169 RDM131169 RNI131169 RXE131169 SHA131169 SQW131169 TAS131169 TKO131169 TUK131169 UEG131169 UOC131169 UXY131169 VHU131169 VRQ131169 WBM131169 WLI131169 WVE131169 F196705 IS196705 SO196705 ACK196705 AMG196705 AWC196705 BFY196705 BPU196705 BZQ196705 CJM196705 CTI196705 DDE196705 DNA196705 DWW196705 EGS196705 EQO196705 FAK196705 FKG196705 FUC196705 GDY196705 GNU196705 GXQ196705 HHM196705 HRI196705 IBE196705 ILA196705 IUW196705 JES196705 JOO196705 JYK196705 KIG196705 KSC196705 LBY196705 LLU196705 LVQ196705 MFM196705 MPI196705 MZE196705 NJA196705 NSW196705 OCS196705 OMO196705 OWK196705 PGG196705 PQC196705 PZY196705 QJU196705 QTQ196705 RDM196705 RNI196705 RXE196705 SHA196705 SQW196705 TAS196705 TKO196705 TUK196705 UEG196705 UOC196705 UXY196705 VHU196705 VRQ196705 WBM196705 WLI196705 WVE196705 F262241 IS262241 SO262241 ACK262241 AMG262241 AWC262241 BFY262241 BPU262241 BZQ262241 CJM262241 CTI262241 DDE262241 DNA262241 DWW262241 EGS262241 EQO262241 FAK262241 FKG262241 FUC262241 GDY262241 GNU262241 GXQ262241 HHM262241 HRI262241 IBE262241 ILA262241 IUW262241 JES262241 JOO262241 JYK262241 KIG262241 KSC262241 LBY262241 LLU262241 LVQ262241 MFM262241 MPI262241 MZE262241 NJA262241 NSW262241 OCS262241 OMO262241 OWK262241 PGG262241 PQC262241 PZY262241 QJU262241 QTQ262241 RDM262241 RNI262241 RXE262241 SHA262241 SQW262241 TAS262241 TKO262241 TUK262241 UEG262241 UOC262241 UXY262241 VHU262241 VRQ262241 WBM262241 WLI262241 WVE262241 F327777 IS327777 SO327777 ACK327777 AMG327777 AWC327777 BFY327777 BPU327777 BZQ327777 CJM327777 CTI327777 DDE327777 DNA327777 DWW327777 EGS327777 EQO327777 FAK327777 FKG327777 FUC327777 GDY327777 GNU327777 GXQ327777 HHM327777 HRI327777 IBE327777 ILA327777 IUW327777 JES327777 JOO327777 JYK327777 KIG327777 KSC327777 LBY327777 LLU327777 LVQ327777 MFM327777 MPI327777 MZE327777 NJA327777 NSW327777 OCS327777 OMO327777 OWK327777 PGG327777 PQC327777 PZY327777 QJU327777 QTQ327777 RDM327777 RNI327777 RXE327777 SHA327777 SQW327777 TAS327777 TKO327777 TUK327777 UEG327777 UOC327777 UXY327777 VHU327777 VRQ327777 WBM327777 WLI327777 WVE327777 F393313 IS393313 SO393313 ACK393313 AMG393313 AWC393313 BFY393313 BPU393313 BZQ393313 CJM393313 CTI393313 DDE393313 DNA393313 DWW393313 EGS393313 EQO393313 FAK393313 FKG393313 FUC393313 GDY393313 GNU393313 GXQ393313 HHM393313 HRI393313 IBE393313 ILA393313 IUW393313 JES393313 JOO393313 JYK393313 KIG393313 KSC393313 LBY393313 LLU393313 LVQ393313 MFM393313 MPI393313 MZE393313 NJA393313 NSW393313 OCS393313 OMO393313 OWK393313 PGG393313 PQC393313 PZY393313 QJU393313 QTQ393313 RDM393313 RNI393313 RXE393313 SHA393313 SQW393313 TAS393313 TKO393313 TUK393313 UEG393313 UOC393313 UXY393313 VHU393313 VRQ393313 WBM393313 WLI393313 WVE393313 F458849 IS458849 SO458849 ACK458849 AMG458849 AWC458849 BFY458849 BPU458849 BZQ458849 CJM458849 CTI458849 DDE458849 DNA458849 DWW458849 EGS458849 EQO458849 FAK458849 FKG458849 FUC458849 GDY458849 GNU458849 GXQ458849 HHM458849 HRI458849 IBE458849 ILA458849 IUW458849 JES458849 JOO458849 JYK458849 KIG458849 KSC458849 LBY458849 LLU458849 LVQ458849 MFM458849 MPI458849 MZE458849 NJA458849 NSW458849 OCS458849 OMO458849 OWK458849 PGG458849 PQC458849 PZY458849 QJU458849 QTQ458849 RDM458849 RNI458849 RXE458849 SHA458849 SQW458849 TAS458849 TKO458849 TUK458849 UEG458849 UOC458849 UXY458849 VHU458849 VRQ458849 WBM458849 WLI458849 WVE458849 F524385 IS524385 SO524385 ACK524385 AMG524385 AWC524385 BFY524385 BPU524385 BZQ524385 CJM524385 CTI524385 DDE524385 DNA524385 DWW524385 EGS524385 EQO524385 FAK524385 FKG524385 FUC524385 GDY524385 GNU524385 GXQ524385 HHM524385 HRI524385 IBE524385 ILA524385 IUW524385 JES524385 JOO524385 JYK524385 KIG524385 KSC524385 LBY524385 LLU524385 LVQ524385 MFM524385 MPI524385 MZE524385 NJA524385 NSW524385 OCS524385 OMO524385 OWK524385 PGG524385 PQC524385 PZY524385 QJU524385 QTQ524385 RDM524385 RNI524385 RXE524385 SHA524385 SQW524385 TAS524385 TKO524385 TUK524385 UEG524385 UOC524385 UXY524385 VHU524385 VRQ524385 WBM524385 WLI524385 WVE524385 F589921 IS589921 SO589921 ACK589921 AMG589921 AWC589921 BFY589921 BPU589921 BZQ589921 CJM589921 CTI589921 DDE589921 DNA589921 DWW589921 EGS589921 EQO589921 FAK589921 FKG589921 FUC589921 GDY589921 GNU589921 GXQ589921 HHM589921 HRI589921 IBE589921 ILA589921 IUW589921 JES589921 JOO589921 JYK589921 KIG589921 KSC589921 LBY589921 LLU589921 LVQ589921 MFM589921 MPI589921 MZE589921 NJA589921 NSW589921 OCS589921 OMO589921 OWK589921 PGG589921 PQC589921 PZY589921 QJU589921 QTQ589921 RDM589921 RNI589921 RXE589921 SHA589921 SQW589921 TAS589921 TKO589921 TUK589921 UEG589921 UOC589921 UXY589921 VHU589921 VRQ589921 WBM589921 WLI589921 WVE589921 F655457 IS655457 SO655457 ACK655457 AMG655457 AWC655457 BFY655457 BPU655457 BZQ655457 CJM655457 CTI655457 DDE655457 DNA655457 DWW655457 EGS655457 EQO655457 FAK655457 FKG655457 FUC655457 GDY655457 GNU655457 GXQ655457 HHM655457 HRI655457 IBE655457 ILA655457 IUW655457 JES655457 JOO655457 JYK655457 KIG655457 KSC655457 LBY655457 LLU655457 LVQ655457 MFM655457 MPI655457 MZE655457 NJA655457 NSW655457 OCS655457 OMO655457 OWK655457 PGG655457 PQC655457 PZY655457 QJU655457 QTQ655457 RDM655457 RNI655457 RXE655457 SHA655457 SQW655457 TAS655457 TKO655457 TUK655457 UEG655457 UOC655457 UXY655457 VHU655457 VRQ655457 WBM655457 WLI655457 WVE655457 F720993 IS720993 SO720993 ACK720993 AMG720993 AWC720993 BFY720993 BPU720993 BZQ720993 CJM720993 CTI720993 DDE720993 DNA720993 DWW720993 EGS720993 EQO720993 FAK720993 FKG720993 FUC720993 GDY720993 GNU720993 GXQ720993 HHM720993 HRI720993 IBE720993 ILA720993 IUW720993 JES720993 JOO720993 JYK720993 KIG720993 KSC720993 LBY720993 LLU720993 LVQ720993 MFM720993 MPI720993 MZE720993 NJA720993 NSW720993 OCS720993 OMO720993 OWK720993 PGG720993 PQC720993 PZY720993 QJU720993 QTQ720993 RDM720993 RNI720993 RXE720993 SHA720993 SQW720993 TAS720993 TKO720993 TUK720993 UEG720993 UOC720993 UXY720993 VHU720993 VRQ720993 WBM720993 WLI720993 WVE720993 F786529 IS786529 SO786529 ACK786529 AMG786529 AWC786529 BFY786529 BPU786529 BZQ786529 CJM786529 CTI786529 DDE786529 DNA786529 DWW786529 EGS786529 EQO786529 FAK786529 FKG786529 FUC786529 GDY786529 GNU786529 GXQ786529 HHM786529 HRI786529 IBE786529 ILA786529 IUW786529 JES786529 JOO786529 JYK786529 KIG786529 KSC786529 LBY786529 LLU786529 LVQ786529 MFM786529 MPI786529 MZE786529 NJA786529 NSW786529 OCS786529 OMO786529 OWK786529 PGG786529 PQC786529 PZY786529 QJU786529 QTQ786529 RDM786529 RNI786529 RXE786529 SHA786529 SQW786529 TAS786529 TKO786529 TUK786529 UEG786529 UOC786529 UXY786529 VHU786529 VRQ786529 WBM786529 WLI786529 WVE786529 F852065 IS852065 SO852065 ACK852065 AMG852065 AWC852065 BFY852065 BPU852065 BZQ852065 CJM852065 CTI852065 DDE852065 DNA852065 DWW852065 EGS852065 EQO852065 FAK852065 FKG852065 FUC852065 GDY852065 GNU852065 GXQ852065 HHM852065 HRI852065 IBE852065 ILA852065 IUW852065 JES852065 JOO852065 JYK852065 KIG852065 KSC852065 LBY852065 LLU852065 LVQ852065 MFM852065 MPI852065 MZE852065 NJA852065 NSW852065 OCS852065 OMO852065 OWK852065 PGG852065 PQC852065 PZY852065 QJU852065 QTQ852065 RDM852065 RNI852065 RXE852065 SHA852065 SQW852065 TAS852065 TKO852065 TUK852065 UEG852065 UOC852065 UXY852065 VHU852065 VRQ852065 WBM852065 WLI852065 WVE852065 F917601 IS917601 SO917601 ACK917601 AMG917601 AWC917601 BFY917601 BPU917601 BZQ917601 CJM917601 CTI917601 DDE917601 DNA917601 DWW917601 EGS917601 EQO917601 FAK917601 FKG917601 FUC917601 GDY917601 GNU917601 GXQ917601 HHM917601 HRI917601 IBE917601 ILA917601 IUW917601 JES917601 JOO917601 JYK917601 KIG917601 KSC917601 LBY917601 LLU917601 LVQ917601 MFM917601 MPI917601 MZE917601 NJA917601 NSW917601 OCS917601 OMO917601 OWK917601 PGG917601 PQC917601 PZY917601 QJU917601 QTQ917601 RDM917601 RNI917601 RXE917601 SHA917601 SQW917601 TAS917601 TKO917601 TUK917601 UEG917601 UOC917601 UXY917601 VHU917601 VRQ917601 WBM917601 WLI917601 WVE917601 F983137 IS983137 SO983137 ACK983137 AMG983137 AWC983137 BFY983137 BPU983137 BZQ983137 CJM983137 CTI983137 DDE983137 DNA983137 DWW983137 EGS983137 EQO983137 FAK983137 FKG983137 FUC983137 GDY983137 GNU983137 GXQ983137 HHM983137 HRI983137 IBE983137 ILA983137 IUW983137 JES983137 JOO983137 JYK983137 KIG983137 KSC983137 LBY983137 LLU983137 LVQ983137 MFM983137 MPI983137 MZE983137 NJA983137 NSW983137 OCS983137 OMO983137 OWK983137 PGG983137 PQC983137 PZY983137 QJU983137 QTQ983137 RDM983137 RNI983137 RXE983137 SHA983137 SQW983137 TAS983137 TKO983137 TUK983137 UEG983137 UOC983137 UXY983137 VHU983137 VRQ983137 WBM983137 WLI983137 WVE983137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F65571:F65573 IS65571:IS65573 SO65571:SO65573 ACK65571:ACK65573 AMG65571:AMG65573 AWC65571:AWC65573 BFY65571:BFY65573 BPU65571:BPU65573 BZQ65571:BZQ65573 CJM65571:CJM65573 CTI65571:CTI65573 DDE65571:DDE65573 DNA65571:DNA65573 DWW65571:DWW65573 EGS65571:EGS65573 EQO65571:EQO65573 FAK65571:FAK65573 FKG65571:FKG65573 FUC65571:FUC65573 GDY65571:GDY65573 GNU65571:GNU65573 GXQ65571:GXQ65573 HHM65571:HHM65573 HRI65571:HRI65573 IBE65571:IBE65573 ILA65571:ILA65573 IUW65571:IUW65573 JES65571:JES65573 JOO65571:JOO65573 JYK65571:JYK65573 KIG65571:KIG65573 KSC65571:KSC65573 LBY65571:LBY65573 LLU65571:LLU65573 LVQ65571:LVQ65573 MFM65571:MFM65573 MPI65571:MPI65573 MZE65571:MZE65573 NJA65571:NJA65573 NSW65571:NSW65573 OCS65571:OCS65573 OMO65571:OMO65573 OWK65571:OWK65573 PGG65571:PGG65573 PQC65571:PQC65573 PZY65571:PZY65573 QJU65571:QJU65573 QTQ65571:QTQ65573 RDM65571:RDM65573 RNI65571:RNI65573 RXE65571:RXE65573 SHA65571:SHA65573 SQW65571:SQW65573 TAS65571:TAS65573 TKO65571:TKO65573 TUK65571:TUK65573 UEG65571:UEG65573 UOC65571:UOC65573 UXY65571:UXY65573 VHU65571:VHU65573 VRQ65571:VRQ65573 WBM65571:WBM65573 WLI65571:WLI65573 WVE65571:WVE65573 F131107:F131109 IS131107:IS131109 SO131107:SO131109 ACK131107:ACK131109 AMG131107:AMG131109 AWC131107:AWC131109 BFY131107:BFY131109 BPU131107:BPU131109 BZQ131107:BZQ131109 CJM131107:CJM131109 CTI131107:CTI131109 DDE131107:DDE131109 DNA131107:DNA131109 DWW131107:DWW131109 EGS131107:EGS131109 EQO131107:EQO131109 FAK131107:FAK131109 FKG131107:FKG131109 FUC131107:FUC131109 GDY131107:GDY131109 GNU131107:GNU131109 GXQ131107:GXQ131109 HHM131107:HHM131109 HRI131107:HRI131109 IBE131107:IBE131109 ILA131107:ILA131109 IUW131107:IUW131109 JES131107:JES131109 JOO131107:JOO131109 JYK131107:JYK131109 KIG131107:KIG131109 KSC131107:KSC131109 LBY131107:LBY131109 LLU131107:LLU131109 LVQ131107:LVQ131109 MFM131107:MFM131109 MPI131107:MPI131109 MZE131107:MZE131109 NJA131107:NJA131109 NSW131107:NSW131109 OCS131107:OCS131109 OMO131107:OMO131109 OWK131107:OWK131109 PGG131107:PGG131109 PQC131107:PQC131109 PZY131107:PZY131109 QJU131107:QJU131109 QTQ131107:QTQ131109 RDM131107:RDM131109 RNI131107:RNI131109 RXE131107:RXE131109 SHA131107:SHA131109 SQW131107:SQW131109 TAS131107:TAS131109 TKO131107:TKO131109 TUK131107:TUK131109 UEG131107:UEG131109 UOC131107:UOC131109 UXY131107:UXY131109 VHU131107:VHU131109 VRQ131107:VRQ131109 WBM131107:WBM131109 WLI131107:WLI131109 WVE131107:WVE131109 F196643:F196645 IS196643:IS196645 SO196643:SO196645 ACK196643:ACK196645 AMG196643:AMG196645 AWC196643:AWC196645 BFY196643:BFY196645 BPU196643:BPU196645 BZQ196643:BZQ196645 CJM196643:CJM196645 CTI196643:CTI196645 DDE196643:DDE196645 DNA196643:DNA196645 DWW196643:DWW196645 EGS196643:EGS196645 EQO196643:EQO196645 FAK196643:FAK196645 FKG196643:FKG196645 FUC196643:FUC196645 GDY196643:GDY196645 GNU196643:GNU196645 GXQ196643:GXQ196645 HHM196643:HHM196645 HRI196643:HRI196645 IBE196643:IBE196645 ILA196643:ILA196645 IUW196643:IUW196645 JES196643:JES196645 JOO196643:JOO196645 JYK196643:JYK196645 KIG196643:KIG196645 KSC196643:KSC196645 LBY196643:LBY196645 LLU196643:LLU196645 LVQ196643:LVQ196645 MFM196643:MFM196645 MPI196643:MPI196645 MZE196643:MZE196645 NJA196643:NJA196645 NSW196643:NSW196645 OCS196643:OCS196645 OMO196643:OMO196645 OWK196643:OWK196645 PGG196643:PGG196645 PQC196643:PQC196645 PZY196643:PZY196645 QJU196643:QJU196645 QTQ196643:QTQ196645 RDM196643:RDM196645 RNI196643:RNI196645 RXE196643:RXE196645 SHA196643:SHA196645 SQW196643:SQW196645 TAS196643:TAS196645 TKO196643:TKO196645 TUK196643:TUK196645 UEG196643:UEG196645 UOC196643:UOC196645 UXY196643:UXY196645 VHU196643:VHU196645 VRQ196643:VRQ196645 WBM196643:WBM196645 WLI196643:WLI196645 WVE196643:WVE196645 F262179:F262181 IS262179:IS262181 SO262179:SO262181 ACK262179:ACK262181 AMG262179:AMG262181 AWC262179:AWC262181 BFY262179:BFY262181 BPU262179:BPU262181 BZQ262179:BZQ262181 CJM262179:CJM262181 CTI262179:CTI262181 DDE262179:DDE262181 DNA262179:DNA262181 DWW262179:DWW262181 EGS262179:EGS262181 EQO262179:EQO262181 FAK262179:FAK262181 FKG262179:FKG262181 FUC262179:FUC262181 GDY262179:GDY262181 GNU262179:GNU262181 GXQ262179:GXQ262181 HHM262179:HHM262181 HRI262179:HRI262181 IBE262179:IBE262181 ILA262179:ILA262181 IUW262179:IUW262181 JES262179:JES262181 JOO262179:JOO262181 JYK262179:JYK262181 KIG262179:KIG262181 KSC262179:KSC262181 LBY262179:LBY262181 LLU262179:LLU262181 LVQ262179:LVQ262181 MFM262179:MFM262181 MPI262179:MPI262181 MZE262179:MZE262181 NJA262179:NJA262181 NSW262179:NSW262181 OCS262179:OCS262181 OMO262179:OMO262181 OWK262179:OWK262181 PGG262179:PGG262181 PQC262179:PQC262181 PZY262179:PZY262181 QJU262179:QJU262181 QTQ262179:QTQ262181 RDM262179:RDM262181 RNI262179:RNI262181 RXE262179:RXE262181 SHA262179:SHA262181 SQW262179:SQW262181 TAS262179:TAS262181 TKO262179:TKO262181 TUK262179:TUK262181 UEG262179:UEG262181 UOC262179:UOC262181 UXY262179:UXY262181 VHU262179:VHU262181 VRQ262179:VRQ262181 WBM262179:WBM262181 WLI262179:WLI262181 WVE262179:WVE262181 F327715:F327717 IS327715:IS327717 SO327715:SO327717 ACK327715:ACK327717 AMG327715:AMG327717 AWC327715:AWC327717 BFY327715:BFY327717 BPU327715:BPU327717 BZQ327715:BZQ327717 CJM327715:CJM327717 CTI327715:CTI327717 DDE327715:DDE327717 DNA327715:DNA327717 DWW327715:DWW327717 EGS327715:EGS327717 EQO327715:EQO327717 FAK327715:FAK327717 FKG327715:FKG327717 FUC327715:FUC327717 GDY327715:GDY327717 GNU327715:GNU327717 GXQ327715:GXQ327717 HHM327715:HHM327717 HRI327715:HRI327717 IBE327715:IBE327717 ILA327715:ILA327717 IUW327715:IUW327717 JES327715:JES327717 JOO327715:JOO327717 JYK327715:JYK327717 KIG327715:KIG327717 KSC327715:KSC327717 LBY327715:LBY327717 LLU327715:LLU327717 LVQ327715:LVQ327717 MFM327715:MFM327717 MPI327715:MPI327717 MZE327715:MZE327717 NJA327715:NJA327717 NSW327715:NSW327717 OCS327715:OCS327717 OMO327715:OMO327717 OWK327715:OWK327717 PGG327715:PGG327717 PQC327715:PQC327717 PZY327715:PZY327717 QJU327715:QJU327717 QTQ327715:QTQ327717 RDM327715:RDM327717 RNI327715:RNI327717 RXE327715:RXE327717 SHA327715:SHA327717 SQW327715:SQW327717 TAS327715:TAS327717 TKO327715:TKO327717 TUK327715:TUK327717 UEG327715:UEG327717 UOC327715:UOC327717 UXY327715:UXY327717 VHU327715:VHU327717 VRQ327715:VRQ327717 WBM327715:WBM327717 WLI327715:WLI327717 WVE327715:WVE327717 F393251:F393253 IS393251:IS393253 SO393251:SO393253 ACK393251:ACK393253 AMG393251:AMG393253 AWC393251:AWC393253 BFY393251:BFY393253 BPU393251:BPU393253 BZQ393251:BZQ393253 CJM393251:CJM393253 CTI393251:CTI393253 DDE393251:DDE393253 DNA393251:DNA393253 DWW393251:DWW393253 EGS393251:EGS393253 EQO393251:EQO393253 FAK393251:FAK393253 FKG393251:FKG393253 FUC393251:FUC393253 GDY393251:GDY393253 GNU393251:GNU393253 GXQ393251:GXQ393253 HHM393251:HHM393253 HRI393251:HRI393253 IBE393251:IBE393253 ILA393251:ILA393253 IUW393251:IUW393253 JES393251:JES393253 JOO393251:JOO393253 JYK393251:JYK393253 KIG393251:KIG393253 KSC393251:KSC393253 LBY393251:LBY393253 LLU393251:LLU393253 LVQ393251:LVQ393253 MFM393251:MFM393253 MPI393251:MPI393253 MZE393251:MZE393253 NJA393251:NJA393253 NSW393251:NSW393253 OCS393251:OCS393253 OMO393251:OMO393253 OWK393251:OWK393253 PGG393251:PGG393253 PQC393251:PQC393253 PZY393251:PZY393253 QJU393251:QJU393253 QTQ393251:QTQ393253 RDM393251:RDM393253 RNI393251:RNI393253 RXE393251:RXE393253 SHA393251:SHA393253 SQW393251:SQW393253 TAS393251:TAS393253 TKO393251:TKO393253 TUK393251:TUK393253 UEG393251:UEG393253 UOC393251:UOC393253 UXY393251:UXY393253 VHU393251:VHU393253 VRQ393251:VRQ393253 WBM393251:WBM393253 WLI393251:WLI393253 WVE393251:WVE393253 F458787:F458789 IS458787:IS458789 SO458787:SO458789 ACK458787:ACK458789 AMG458787:AMG458789 AWC458787:AWC458789 BFY458787:BFY458789 BPU458787:BPU458789 BZQ458787:BZQ458789 CJM458787:CJM458789 CTI458787:CTI458789 DDE458787:DDE458789 DNA458787:DNA458789 DWW458787:DWW458789 EGS458787:EGS458789 EQO458787:EQO458789 FAK458787:FAK458789 FKG458787:FKG458789 FUC458787:FUC458789 GDY458787:GDY458789 GNU458787:GNU458789 GXQ458787:GXQ458789 HHM458787:HHM458789 HRI458787:HRI458789 IBE458787:IBE458789 ILA458787:ILA458789 IUW458787:IUW458789 JES458787:JES458789 JOO458787:JOO458789 JYK458787:JYK458789 KIG458787:KIG458789 KSC458787:KSC458789 LBY458787:LBY458789 LLU458787:LLU458789 LVQ458787:LVQ458789 MFM458787:MFM458789 MPI458787:MPI458789 MZE458787:MZE458789 NJA458787:NJA458789 NSW458787:NSW458789 OCS458787:OCS458789 OMO458787:OMO458789 OWK458787:OWK458789 PGG458787:PGG458789 PQC458787:PQC458789 PZY458787:PZY458789 QJU458787:QJU458789 QTQ458787:QTQ458789 RDM458787:RDM458789 RNI458787:RNI458789 RXE458787:RXE458789 SHA458787:SHA458789 SQW458787:SQW458789 TAS458787:TAS458789 TKO458787:TKO458789 TUK458787:TUK458789 UEG458787:UEG458789 UOC458787:UOC458789 UXY458787:UXY458789 VHU458787:VHU458789 VRQ458787:VRQ458789 WBM458787:WBM458789 WLI458787:WLI458789 WVE458787:WVE458789 F524323:F524325 IS524323:IS524325 SO524323:SO524325 ACK524323:ACK524325 AMG524323:AMG524325 AWC524323:AWC524325 BFY524323:BFY524325 BPU524323:BPU524325 BZQ524323:BZQ524325 CJM524323:CJM524325 CTI524323:CTI524325 DDE524323:DDE524325 DNA524323:DNA524325 DWW524323:DWW524325 EGS524323:EGS524325 EQO524323:EQO524325 FAK524323:FAK524325 FKG524323:FKG524325 FUC524323:FUC524325 GDY524323:GDY524325 GNU524323:GNU524325 GXQ524323:GXQ524325 HHM524323:HHM524325 HRI524323:HRI524325 IBE524323:IBE524325 ILA524323:ILA524325 IUW524323:IUW524325 JES524323:JES524325 JOO524323:JOO524325 JYK524323:JYK524325 KIG524323:KIG524325 KSC524323:KSC524325 LBY524323:LBY524325 LLU524323:LLU524325 LVQ524323:LVQ524325 MFM524323:MFM524325 MPI524323:MPI524325 MZE524323:MZE524325 NJA524323:NJA524325 NSW524323:NSW524325 OCS524323:OCS524325 OMO524323:OMO524325 OWK524323:OWK524325 PGG524323:PGG524325 PQC524323:PQC524325 PZY524323:PZY524325 QJU524323:QJU524325 QTQ524323:QTQ524325 RDM524323:RDM524325 RNI524323:RNI524325 RXE524323:RXE524325 SHA524323:SHA524325 SQW524323:SQW524325 TAS524323:TAS524325 TKO524323:TKO524325 TUK524323:TUK524325 UEG524323:UEG524325 UOC524323:UOC524325 UXY524323:UXY524325 VHU524323:VHU524325 VRQ524323:VRQ524325 WBM524323:WBM524325 WLI524323:WLI524325 WVE524323:WVE524325 F589859:F589861 IS589859:IS589861 SO589859:SO589861 ACK589859:ACK589861 AMG589859:AMG589861 AWC589859:AWC589861 BFY589859:BFY589861 BPU589859:BPU589861 BZQ589859:BZQ589861 CJM589859:CJM589861 CTI589859:CTI589861 DDE589859:DDE589861 DNA589859:DNA589861 DWW589859:DWW589861 EGS589859:EGS589861 EQO589859:EQO589861 FAK589859:FAK589861 FKG589859:FKG589861 FUC589859:FUC589861 GDY589859:GDY589861 GNU589859:GNU589861 GXQ589859:GXQ589861 HHM589859:HHM589861 HRI589859:HRI589861 IBE589859:IBE589861 ILA589859:ILA589861 IUW589859:IUW589861 JES589859:JES589861 JOO589859:JOO589861 JYK589859:JYK589861 KIG589859:KIG589861 KSC589859:KSC589861 LBY589859:LBY589861 LLU589859:LLU589861 LVQ589859:LVQ589861 MFM589859:MFM589861 MPI589859:MPI589861 MZE589859:MZE589861 NJA589859:NJA589861 NSW589859:NSW589861 OCS589859:OCS589861 OMO589859:OMO589861 OWK589859:OWK589861 PGG589859:PGG589861 PQC589859:PQC589861 PZY589859:PZY589861 QJU589859:QJU589861 QTQ589859:QTQ589861 RDM589859:RDM589861 RNI589859:RNI589861 RXE589859:RXE589861 SHA589859:SHA589861 SQW589859:SQW589861 TAS589859:TAS589861 TKO589859:TKO589861 TUK589859:TUK589861 UEG589859:UEG589861 UOC589859:UOC589861 UXY589859:UXY589861 VHU589859:VHU589861 VRQ589859:VRQ589861 WBM589859:WBM589861 WLI589859:WLI589861 WVE589859:WVE589861 F655395:F655397 IS655395:IS655397 SO655395:SO655397 ACK655395:ACK655397 AMG655395:AMG655397 AWC655395:AWC655397 BFY655395:BFY655397 BPU655395:BPU655397 BZQ655395:BZQ655397 CJM655395:CJM655397 CTI655395:CTI655397 DDE655395:DDE655397 DNA655395:DNA655397 DWW655395:DWW655397 EGS655395:EGS655397 EQO655395:EQO655397 FAK655395:FAK655397 FKG655395:FKG655397 FUC655395:FUC655397 GDY655395:GDY655397 GNU655395:GNU655397 GXQ655395:GXQ655397 HHM655395:HHM655397 HRI655395:HRI655397 IBE655395:IBE655397 ILA655395:ILA655397 IUW655395:IUW655397 JES655395:JES655397 JOO655395:JOO655397 JYK655395:JYK655397 KIG655395:KIG655397 KSC655395:KSC655397 LBY655395:LBY655397 LLU655395:LLU655397 LVQ655395:LVQ655397 MFM655395:MFM655397 MPI655395:MPI655397 MZE655395:MZE655397 NJA655395:NJA655397 NSW655395:NSW655397 OCS655395:OCS655397 OMO655395:OMO655397 OWK655395:OWK655397 PGG655395:PGG655397 PQC655395:PQC655397 PZY655395:PZY655397 QJU655395:QJU655397 QTQ655395:QTQ655397 RDM655395:RDM655397 RNI655395:RNI655397 RXE655395:RXE655397 SHA655395:SHA655397 SQW655395:SQW655397 TAS655395:TAS655397 TKO655395:TKO655397 TUK655395:TUK655397 UEG655395:UEG655397 UOC655395:UOC655397 UXY655395:UXY655397 VHU655395:VHU655397 VRQ655395:VRQ655397 WBM655395:WBM655397 WLI655395:WLI655397 WVE655395:WVE655397 F720931:F720933 IS720931:IS720933 SO720931:SO720933 ACK720931:ACK720933 AMG720931:AMG720933 AWC720931:AWC720933 BFY720931:BFY720933 BPU720931:BPU720933 BZQ720931:BZQ720933 CJM720931:CJM720933 CTI720931:CTI720933 DDE720931:DDE720933 DNA720931:DNA720933 DWW720931:DWW720933 EGS720931:EGS720933 EQO720931:EQO720933 FAK720931:FAK720933 FKG720931:FKG720933 FUC720931:FUC720933 GDY720931:GDY720933 GNU720931:GNU720933 GXQ720931:GXQ720933 HHM720931:HHM720933 HRI720931:HRI720933 IBE720931:IBE720933 ILA720931:ILA720933 IUW720931:IUW720933 JES720931:JES720933 JOO720931:JOO720933 JYK720931:JYK720933 KIG720931:KIG720933 KSC720931:KSC720933 LBY720931:LBY720933 LLU720931:LLU720933 LVQ720931:LVQ720933 MFM720931:MFM720933 MPI720931:MPI720933 MZE720931:MZE720933 NJA720931:NJA720933 NSW720931:NSW720933 OCS720931:OCS720933 OMO720931:OMO720933 OWK720931:OWK720933 PGG720931:PGG720933 PQC720931:PQC720933 PZY720931:PZY720933 QJU720931:QJU720933 QTQ720931:QTQ720933 RDM720931:RDM720933 RNI720931:RNI720933 RXE720931:RXE720933 SHA720931:SHA720933 SQW720931:SQW720933 TAS720931:TAS720933 TKO720931:TKO720933 TUK720931:TUK720933 UEG720931:UEG720933 UOC720931:UOC720933 UXY720931:UXY720933 VHU720931:VHU720933 VRQ720931:VRQ720933 WBM720931:WBM720933 WLI720931:WLI720933 WVE720931:WVE720933 F786467:F786469 IS786467:IS786469 SO786467:SO786469 ACK786467:ACK786469 AMG786467:AMG786469 AWC786467:AWC786469 BFY786467:BFY786469 BPU786467:BPU786469 BZQ786467:BZQ786469 CJM786467:CJM786469 CTI786467:CTI786469 DDE786467:DDE786469 DNA786467:DNA786469 DWW786467:DWW786469 EGS786467:EGS786469 EQO786467:EQO786469 FAK786467:FAK786469 FKG786467:FKG786469 FUC786467:FUC786469 GDY786467:GDY786469 GNU786467:GNU786469 GXQ786467:GXQ786469 HHM786467:HHM786469 HRI786467:HRI786469 IBE786467:IBE786469 ILA786467:ILA786469 IUW786467:IUW786469 JES786467:JES786469 JOO786467:JOO786469 JYK786467:JYK786469 KIG786467:KIG786469 KSC786467:KSC786469 LBY786467:LBY786469 LLU786467:LLU786469 LVQ786467:LVQ786469 MFM786467:MFM786469 MPI786467:MPI786469 MZE786467:MZE786469 NJA786467:NJA786469 NSW786467:NSW786469 OCS786467:OCS786469 OMO786467:OMO786469 OWK786467:OWK786469 PGG786467:PGG786469 PQC786467:PQC786469 PZY786467:PZY786469 QJU786467:QJU786469 QTQ786467:QTQ786469 RDM786467:RDM786469 RNI786467:RNI786469 RXE786467:RXE786469 SHA786467:SHA786469 SQW786467:SQW786469 TAS786467:TAS786469 TKO786467:TKO786469 TUK786467:TUK786469 UEG786467:UEG786469 UOC786467:UOC786469 UXY786467:UXY786469 VHU786467:VHU786469 VRQ786467:VRQ786469 WBM786467:WBM786469 WLI786467:WLI786469 WVE786467:WVE786469 F852003:F852005 IS852003:IS852005 SO852003:SO852005 ACK852003:ACK852005 AMG852003:AMG852005 AWC852003:AWC852005 BFY852003:BFY852005 BPU852003:BPU852005 BZQ852003:BZQ852005 CJM852003:CJM852005 CTI852003:CTI852005 DDE852003:DDE852005 DNA852003:DNA852005 DWW852003:DWW852005 EGS852003:EGS852005 EQO852003:EQO852005 FAK852003:FAK852005 FKG852003:FKG852005 FUC852003:FUC852005 GDY852003:GDY852005 GNU852003:GNU852005 GXQ852003:GXQ852005 HHM852003:HHM852005 HRI852003:HRI852005 IBE852003:IBE852005 ILA852003:ILA852005 IUW852003:IUW852005 JES852003:JES852005 JOO852003:JOO852005 JYK852003:JYK852005 KIG852003:KIG852005 KSC852003:KSC852005 LBY852003:LBY852005 LLU852003:LLU852005 LVQ852003:LVQ852005 MFM852003:MFM852005 MPI852003:MPI852005 MZE852003:MZE852005 NJA852003:NJA852005 NSW852003:NSW852005 OCS852003:OCS852005 OMO852003:OMO852005 OWK852003:OWK852005 PGG852003:PGG852005 PQC852003:PQC852005 PZY852003:PZY852005 QJU852003:QJU852005 QTQ852003:QTQ852005 RDM852003:RDM852005 RNI852003:RNI852005 RXE852003:RXE852005 SHA852003:SHA852005 SQW852003:SQW852005 TAS852003:TAS852005 TKO852003:TKO852005 TUK852003:TUK852005 UEG852003:UEG852005 UOC852003:UOC852005 UXY852003:UXY852005 VHU852003:VHU852005 VRQ852003:VRQ852005 WBM852003:WBM852005 WLI852003:WLI852005 WVE852003:WVE852005 F917539:F917541 IS917539:IS917541 SO917539:SO917541 ACK917539:ACK917541 AMG917539:AMG917541 AWC917539:AWC917541 BFY917539:BFY917541 BPU917539:BPU917541 BZQ917539:BZQ917541 CJM917539:CJM917541 CTI917539:CTI917541 DDE917539:DDE917541 DNA917539:DNA917541 DWW917539:DWW917541 EGS917539:EGS917541 EQO917539:EQO917541 FAK917539:FAK917541 FKG917539:FKG917541 FUC917539:FUC917541 GDY917539:GDY917541 GNU917539:GNU917541 GXQ917539:GXQ917541 HHM917539:HHM917541 HRI917539:HRI917541 IBE917539:IBE917541 ILA917539:ILA917541 IUW917539:IUW917541 JES917539:JES917541 JOO917539:JOO917541 JYK917539:JYK917541 KIG917539:KIG917541 KSC917539:KSC917541 LBY917539:LBY917541 LLU917539:LLU917541 LVQ917539:LVQ917541 MFM917539:MFM917541 MPI917539:MPI917541 MZE917539:MZE917541 NJA917539:NJA917541 NSW917539:NSW917541 OCS917539:OCS917541 OMO917539:OMO917541 OWK917539:OWK917541 PGG917539:PGG917541 PQC917539:PQC917541 PZY917539:PZY917541 QJU917539:QJU917541 QTQ917539:QTQ917541 RDM917539:RDM917541 RNI917539:RNI917541 RXE917539:RXE917541 SHA917539:SHA917541 SQW917539:SQW917541 TAS917539:TAS917541 TKO917539:TKO917541 TUK917539:TUK917541 UEG917539:UEG917541 UOC917539:UOC917541 UXY917539:UXY917541 VHU917539:VHU917541 VRQ917539:VRQ917541 WBM917539:WBM917541 WLI917539:WLI917541 WVE917539:WVE917541 F983075:F983077 IS983075:IS983077 SO983075:SO983077 ACK983075:ACK983077 AMG983075:AMG983077 AWC983075:AWC983077 BFY983075:BFY983077 BPU983075:BPU983077 BZQ983075:BZQ983077 CJM983075:CJM983077 CTI983075:CTI983077 DDE983075:DDE983077 DNA983075:DNA983077 DWW983075:DWW983077 EGS983075:EGS983077 EQO983075:EQO983077 FAK983075:FAK983077 FKG983075:FKG983077 FUC983075:FUC983077 GDY983075:GDY983077 GNU983075:GNU983077 GXQ983075:GXQ983077 HHM983075:HHM983077 HRI983075:HRI983077 IBE983075:IBE983077 ILA983075:ILA983077 IUW983075:IUW983077 JES983075:JES983077 JOO983075:JOO983077 JYK983075:JYK983077 KIG983075:KIG983077 KSC983075:KSC983077 LBY983075:LBY983077 LLU983075:LLU983077 LVQ983075:LVQ983077 MFM983075:MFM983077 MPI983075:MPI983077 MZE983075:MZE983077 NJA983075:NJA983077 NSW983075:NSW983077 OCS983075:OCS983077 OMO983075:OMO983077 OWK983075:OWK983077 PGG983075:PGG983077 PQC983075:PQC983077 PZY983075:PZY983077 QJU983075:QJU983077 QTQ983075:QTQ983077 RDM983075:RDM983077 RNI983075:RNI983077 RXE983075:RXE983077 SHA983075:SHA983077 SQW983075:SQW983077 TAS983075:TAS983077 TKO983075:TKO983077 TUK983075:TUK983077 UEG983075:UEG983077 UOC983075:UOC983077 UXY983075:UXY983077 VHU983075:VHU983077 VRQ983075:VRQ983077 WBM983075:WBM983077 WLI983075:WLI983077 WVE983075:WVE983077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F131105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F196641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F262177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F327713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F393249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F458785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F524321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F589857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F655393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F720929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F786465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F852001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F917537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F983073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F65651 IS65651 SO65651 ACK65651 AMG65651 AWC65651 BFY65651 BPU65651 BZQ65651 CJM65651 CTI65651 DDE65651 DNA65651 DWW65651 EGS65651 EQO65651 FAK65651 FKG65651 FUC65651 GDY65651 GNU65651 GXQ65651 HHM65651 HRI65651 IBE65651 ILA65651 IUW65651 JES65651 JOO65651 JYK65651 KIG65651 KSC65651 LBY65651 LLU65651 LVQ65651 MFM65651 MPI65651 MZE65651 NJA65651 NSW65651 OCS65651 OMO65651 OWK65651 PGG65651 PQC65651 PZY65651 QJU65651 QTQ65651 RDM65651 RNI65651 RXE65651 SHA65651 SQW65651 TAS65651 TKO65651 TUK65651 UEG65651 UOC65651 UXY65651 VHU65651 VRQ65651 WBM65651 WLI65651 WVE65651 F131187 IS131187 SO131187 ACK131187 AMG131187 AWC131187 BFY131187 BPU131187 BZQ131187 CJM131187 CTI131187 DDE131187 DNA131187 DWW131187 EGS131187 EQO131187 FAK131187 FKG131187 FUC131187 GDY131187 GNU131187 GXQ131187 HHM131187 HRI131187 IBE131187 ILA131187 IUW131187 JES131187 JOO131187 JYK131187 KIG131187 KSC131187 LBY131187 LLU131187 LVQ131187 MFM131187 MPI131187 MZE131187 NJA131187 NSW131187 OCS131187 OMO131187 OWK131187 PGG131187 PQC131187 PZY131187 QJU131187 QTQ131187 RDM131187 RNI131187 RXE131187 SHA131187 SQW131187 TAS131187 TKO131187 TUK131187 UEG131187 UOC131187 UXY131187 VHU131187 VRQ131187 WBM131187 WLI131187 WVE131187 F196723 IS196723 SO196723 ACK196723 AMG196723 AWC196723 BFY196723 BPU196723 BZQ196723 CJM196723 CTI196723 DDE196723 DNA196723 DWW196723 EGS196723 EQO196723 FAK196723 FKG196723 FUC196723 GDY196723 GNU196723 GXQ196723 HHM196723 HRI196723 IBE196723 ILA196723 IUW196723 JES196723 JOO196723 JYK196723 KIG196723 KSC196723 LBY196723 LLU196723 LVQ196723 MFM196723 MPI196723 MZE196723 NJA196723 NSW196723 OCS196723 OMO196723 OWK196723 PGG196723 PQC196723 PZY196723 QJU196723 QTQ196723 RDM196723 RNI196723 RXE196723 SHA196723 SQW196723 TAS196723 TKO196723 TUK196723 UEG196723 UOC196723 UXY196723 VHU196723 VRQ196723 WBM196723 WLI196723 WVE196723 F262259 IS262259 SO262259 ACK262259 AMG262259 AWC262259 BFY262259 BPU262259 BZQ262259 CJM262259 CTI262259 DDE262259 DNA262259 DWW262259 EGS262259 EQO262259 FAK262259 FKG262259 FUC262259 GDY262259 GNU262259 GXQ262259 HHM262259 HRI262259 IBE262259 ILA262259 IUW262259 JES262259 JOO262259 JYK262259 KIG262259 KSC262259 LBY262259 LLU262259 LVQ262259 MFM262259 MPI262259 MZE262259 NJA262259 NSW262259 OCS262259 OMO262259 OWK262259 PGG262259 PQC262259 PZY262259 QJU262259 QTQ262259 RDM262259 RNI262259 RXE262259 SHA262259 SQW262259 TAS262259 TKO262259 TUK262259 UEG262259 UOC262259 UXY262259 VHU262259 VRQ262259 WBM262259 WLI262259 WVE262259 F327795 IS327795 SO327795 ACK327795 AMG327795 AWC327795 BFY327795 BPU327795 BZQ327795 CJM327795 CTI327795 DDE327795 DNA327795 DWW327795 EGS327795 EQO327795 FAK327795 FKG327795 FUC327795 GDY327795 GNU327795 GXQ327795 HHM327795 HRI327795 IBE327795 ILA327795 IUW327795 JES327795 JOO327795 JYK327795 KIG327795 KSC327795 LBY327795 LLU327795 LVQ327795 MFM327795 MPI327795 MZE327795 NJA327795 NSW327795 OCS327795 OMO327795 OWK327795 PGG327795 PQC327795 PZY327795 QJU327795 QTQ327795 RDM327795 RNI327795 RXE327795 SHA327795 SQW327795 TAS327795 TKO327795 TUK327795 UEG327795 UOC327795 UXY327795 VHU327795 VRQ327795 WBM327795 WLI327795 WVE327795 F393331 IS393331 SO393331 ACK393331 AMG393331 AWC393331 BFY393331 BPU393331 BZQ393331 CJM393331 CTI393331 DDE393331 DNA393331 DWW393331 EGS393331 EQO393331 FAK393331 FKG393331 FUC393331 GDY393331 GNU393331 GXQ393331 HHM393331 HRI393331 IBE393331 ILA393331 IUW393331 JES393331 JOO393331 JYK393331 KIG393331 KSC393331 LBY393331 LLU393331 LVQ393331 MFM393331 MPI393331 MZE393331 NJA393331 NSW393331 OCS393331 OMO393331 OWK393331 PGG393331 PQC393331 PZY393331 QJU393331 QTQ393331 RDM393331 RNI393331 RXE393331 SHA393331 SQW393331 TAS393331 TKO393331 TUK393331 UEG393331 UOC393331 UXY393331 VHU393331 VRQ393331 WBM393331 WLI393331 WVE393331 F458867 IS458867 SO458867 ACK458867 AMG458867 AWC458867 BFY458867 BPU458867 BZQ458867 CJM458867 CTI458867 DDE458867 DNA458867 DWW458867 EGS458867 EQO458867 FAK458867 FKG458867 FUC458867 GDY458867 GNU458867 GXQ458867 HHM458867 HRI458867 IBE458867 ILA458867 IUW458867 JES458867 JOO458867 JYK458867 KIG458867 KSC458867 LBY458867 LLU458867 LVQ458867 MFM458867 MPI458867 MZE458867 NJA458867 NSW458867 OCS458867 OMO458867 OWK458867 PGG458867 PQC458867 PZY458867 QJU458867 QTQ458867 RDM458867 RNI458867 RXE458867 SHA458867 SQW458867 TAS458867 TKO458867 TUK458867 UEG458867 UOC458867 UXY458867 VHU458867 VRQ458867 WBM458867 WLI458867 WVE458867 F524403 IS524403 SO524403 ACK524403 AMG524403 AWC524403 BFY524403 BPU524403 BZQ524403 CJM524403 CTI524403 DDE524403 DNA524403 DWW524403 EGS524403 EQO524403 FAK524403 FKG524403 FUC524403 GDY524403 GNU524403 GXQ524403 HHM524403 HRI524403 IBE524403 ILA524403 IUW524403 JES524403 JOO524403 JYK524403 KIG524403 KSC524403 LBY524403 LLU524403 LVQ524403 MFM524403 MPI524403 MZE524403 NJA524403 NSW524403 OCS524403 OMO524403 OWK524403 PGG524403 PQC524403 PZY524403 QJU524403 QTQ524403 RDM524403 RNI524403 RXE524403 SHA524403 SQW524403 TAS524403 TKO524403 TUK524403 UEG524403 UOC524403 UXY524403 VHU524403 VRQ524403 WBM524403 WLI524403 WVE524403 F589939 IS589939 SO589939 ACK589939 AMG589939 AWC589939 BFY589939 BPU589939 BZQ589939 CJM589939 CTI589939 DDE589939 DNA589939 DWW589939 EGS589939 EQO589939 FAK589939 FKG589939 FUC589939 GDY589939 GNU589939 GXQ589939 HHM589939 HRI589939 IBE589939 ILA589939 IUW589939 JES589939 JOO589939 JYK589939 KIG589939 KSC589939 LBY589939 LLU589939 LVQ589939 MFM589939 MPI589939 MZE589939 NJA589939 NSW589939 OCS589939 OMO589939 OWK589939 PGG589939 PQC589939 PZY589939 QJU589939 QTQ589939 RDM589939 RNI589939 RXE589939 SHA589939 SQW589939 TAS589939 TKO589939 TUK589939 UEG589939 UOC589939 UXY589939 VHU589939 VRQ589939 WBM589939 WLI589939 WVE589939 F655475 IS655475 SO655475 ACK655475 AMG655475 AWC655475 BFY655475 BPU655475 BZQ655475 CJM655475 CTI655475 DDE655475 DNA655475 DWW655475 EGS655475 EQO655475 FAK655475 FKG655475 FUC655475 GDY655475 GNU655475 GXQ655475 HHM655475 HRI655475 IBE655475 ILA655475 IUW655475 JES655475 JOO655475 JYK655475 KIG655475 KSC655475 LBY655475 LLU655475 LVQ655475 MFM655475 MPI655475 MZE655475 NJA655475 NSW655475 OCS655475 OMO655475 OWK655475 PGG655475 PQC655475 PZY655475 QJU655475 QTQ655475 RDM655475 RNI655475 RXE655475 SHA655475 SQW655475 TAS655475 TKO655475 TUK655475 UEG655475 UOC655475 UXY655475 VHU655475 VRQ655475 WBM655475 WLI655475 WVE655475 F721011 IS721011 SO721011 ACK721011 AMG721011 AWC721011 BFY721011 BPU721011 BZQ721011 CJM721011 CTI721011 DDE721011 DNA721011 DWW721011 EGS721011 EQO721011 FAK721011 FKG721011 FUC721011 GDY721011 GNU721011 GXQ721011 HHM721011 HRI721011 IBE721011 ILA721011 IUW721011 JES721011 JOO721011 JYK721011 KIG721011 KSC721011 LBY721011 LLU721011 LVQ721011 MFM721011 MPI721011 MZE721011 NJA721011 NSW721011 OCS721011 OMO721011 OWK721011 PGG721011 PQC721011 PZY721011 QJU721011 QTQ721011 RDM721011 RNI721011 RXE721011 SHA721011 SQW721011 TAS721011 TKO721011 TUK721011 UEG721011 UOC721011 UXY721011 VHU721011 VRQ721011 WBM721011 WLI721011 WVE721011 F786547 IS786547 SO786547 ACK786547 AMG786547 AWC786547 BFY786547 BPU786547 BZQ786547 CJM786547 CTI786547 DDE786547 DNA786547 DWW786547 EGS786547 EQO786547 FAK786547 FKG786547 FUC786547 GDY786547 GNU786547 GXQ786547 HHM786547 HRI786547 IBE786547 ILA786547 IUW786547 JES786547 JOO786547 JYK786547 KIG786547 KSC786547 LBY786547 LLU786547 LVQ786547 MFM786547 MPI786547 MZE786547 NJA786547 NSW786547 OCS786547 OMO786547 OWK786547 PGG786547 PQC786547 PZY786547 QJU786547 QTQ786547 RDM786547 RNI786547 RXE786547 SHA786547 SQW786547 TAS786547 TKO786547 TUK786547 UEG786547 UOC786547 UXY786547 VHU786547 VRQ786547 WBM786547 WLI786547 WVE786547 F852083 IS852083 SO852083 ACK852083 AMG852083 AWC852083 BFY852083 BPU852083 BZQ852083 CJM852083 CTI852083 DDE852083 DNA852083 DWW852083 EGS852083 EQO852083 FAK852083 FKG852083 FUC852083 GDY852083 GNU852083 GXQ852083 HHM852083 HRI852083 IBE852083 ILA852083 IUW852083 JES852083 JOO852083 JYK852083 KIG852083 KSC852083 LBY852083 LLU852083 LVQ852083 MFM852083 MPI852083 MZE852083 NJA852083 NSW852083 OCS852083 OMO852083 OWK852083 PGG852083 PQC852083 PZY852083 QJU852083 QTQ852083 RDM852083 RNI852083 RXE852083 SHA852083 SQW852083 TAS852083 TKO852083 TUK852083 UEG852083 UOC852083 UXY852083 VHU852083 VRQ852083 WBM852083 WLI852083 WVE852083 F917619 IS917619 SO917619 ACK917619 AMG917619 AWC917619 BFY917619 BPU917619 BZQ917619 CJM917619 CTI917619 DDE917619 DNA917619 DWW917619 EGS917619 EQO917619 FAK917619 FKG917619 FUC917619 GDY917619 GNU917619 GXQ917619 HHM917619 HRI917619 IBE917619 ILA917619 IUW917619 JES917619 JOO917619 JYK917619 KIG917619 KSC917619 LBY917619 LLU917619 LVQ917619 MFM917619 MPI917619 MZE917619 NJA917619 NSW917619 OCS917619 OMO917619 OWK917619 PGG917619 PQC917619 PZY917619 QJU917619 QTQ917619 RDM917619 RNI917619 RXE917619 SHA917619 SQW917619 TAS917619 TKO917619 TUK917619 UEG917619 UOC917619 UXY917619 VHU917619 VRQ917619 WBM917619 WLI917619 WVE917619 F983155 IS983155 SO983155 ACK983155 AMG983155 AWC983155 BFY983155 BPU983155 BZQ983155 CJM983155 CTI983155 DDE983155 DNA983155 DWW983155 EGS983155 EQO983155 FAK983155 FKG983155 FUC983155 GDY983155 GNU983155 GXQ983155 HHM983155 HRI983155 IBE983155 ILA983155 IUW983155 JES983155 JOO983155 JYK983155 KIG983155 KSC983155 LBY983155 LLU983155 LVQ983155 MFM983155 MPI983155 MZE983155 NJA983155 NSW983155 OCS983155 OMO983155 OWK983155 PGG983155 PQC983155 PZY983155 QJU983155 QTQ983155 RDM983155 RNI983155 RXE983155 SHA983155 SQW983155 TAS983155 TKO983155 TUK983155 UEG983155 UOC983155 UXY983155 VHU983155 VRQ983155 WBM983155 WLI983155 WVE983155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F131161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F196697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F262233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F327769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F393305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F458841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F524377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F589913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F655449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F720985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F786521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F852057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F917593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F983129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F131163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F196699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F262235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F327771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F393307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F458843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F524379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F589915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F655451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F720987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F786523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F852059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F917595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F983131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WVE983131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F131133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F196669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F262205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F327741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F393277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F458813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F524349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F589885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F655421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F720957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F786493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F852029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F917565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F983101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WVE983101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1"/>
  <dimension ref="A1:L33"/>
  <sheetViews>
    <sheetView showGridLines="0" zoomScale="80" zoomScaleNormal="80" workbookViewId="0">
      <pane ySplit="3" topLeftCell="A4" activePane="bottomLeft" state="frozen"/>
      <selection pane="bottomLeft" activeCell="C4" sqref="C4:C6"/>
    </sheetView>
  </sheetViews>
  <sheetFormatPr defaultRowHeight="10.199999999999999" x14ac:dyDescent="0.2"/>
  <cols>
    <col min="1" max="1" width="87.7109375" customWidth="1"/>
    <col min="2" max="3" width="21.7109375" customWidth="1"/>
    <col min="4" max="4" width="60.7109375" customWidth="1"/>
    <col min="5" max="5" width="9.140625" hidden="1" customWidth="1"/>
    <col min="6" max="6" width="10" hidden="1" customWidth="1"/>
    <col min="7" max="7" width="22.7109375" customWidth="1"/>
  </cols>
  <sheetData>
    <row r="1" spans="1:12" s="3" customFormat="1" ht="43.5" customHeight="1" x14ac:dyDescent="0.2">
      <c r="A1" s="1720" t="str">
        <f>'t1'!A1</f>
        <v>REGIONI ED AUTONOMIE LOCALI - anno 2023</v>
      </c>
      <c r="B1" s="1720"/>
      <c r="C1" s="1800"/>
      <c r="D1" s="1800"/>
      <c r="F1" s="4"/>
      <c r="L1"/>
    </row>
    <row r="2" spans="1:12" ht="30" customHeight="1" thickBot="1" x14ac:dyDescent="0.25">
      <c r="A2" s="1805" t="str">
        <f>IF(B31&gt;0,IF($F$32&gt;0," ","Attenzione: Compilare la presente Tabella"),IF(C31=0," "," "))</f>
        <v xml:space="preserve"> </v>
      </c>
      <c r="B2" s="1805"/>
      <c r="C2" s="1806"/>
      <c r="D2" s="1806"/>
    </row>
    <row r="3" spans="1:12" ht="21.75" customHeight="1" thickBot="1" x14ac:dyDescent="0.25">
      <c r="A3" s="627" t="s">
        <v>517</v>
      </c>
      <c r="B3" s="628" t="s">
        <v>518</v>
      </c>
      <c r="C3" s="682" t="s">
        <v>563</v>
      </c>
      <c r="D3" s="629" t="s">
        <v>487</v>
      </c>
      <c r="G3" s="1478" t="s">
        <v>619</v>
      </c>
    </row>
    <row r="4" spans="1:12" s="102" customFormat="1" ht="23.25" customHeight="1" x14ac:dyDescent="0.25">
      <c r="A4" s="1522" t="s">
        <v>525</v>
      </c>
      <c r="B4" s="1523">
        <f>'t12'!K23</f>
        <v>0</v>
      </c>
      <c r="C4" s="1801"/>
      <c r="D4" s="1803"/>
      <c r="E4" s="950" t="s">
        <v>530</v>
      </c>
      <c r="G4" s="1807"/>
    </row>
    <row r="5" spans="1:12" s="102" customFormat="1" ht="23.25" customHeight="1" x14ac:dyDescent="0.25">
      <c r="A5" s="595" t="s">
        <v>526</v>
      </c>
      <c r="B5" s="677">
        <f>'t13'!Y23</f>
        <v>0</v>
      </c>
      <c r="C5" s="1802"/>
      <c r="D5" s="1804"/>
      <c r="E5" s="950" t="s">
        <v>534</v>
      </c>
      <c r="G5" s="1808"/>
    </row>
    <row r="6" spans="1:12" s="102" customFormat="1" ht="23.25" customHeight="1" x14ac:dyDescent="0.25">
      <c r="A6" s="595" t="s">
        <v>519</v>
      </c>
      <c r="B6" s="677">
        <f>'t14'!D4</f>
        <v>0</v>
      </c>
      <c r="C6" s="1802"/>
      <c r="D6" s="1804"/>
      <c r="E6" s="950" t="s">
        <v>534</v>
      </c>
      <c r="G6" s="1808"/>
    </row>
    <row r="7" spans="1:12" s="102" customFormat="1" ht="23.25" customHeight="1" x14ac:dyDescent="0.25">
      <c r="A7" s="595" t="s">
        <v>520</v>
      </c>
      <c r="B7" s="677">
        <f>'t14'!D5</f>
        <v>0</v>
      </c>
      <c r="C7" s="679"/>
      <c r="D7" s="1524"/>
      <c r="E7" s="950" t="s">
        <v>166</v>
      </c>
      <c r="F7"/>
      <c r="G7" s="1479"/>
    </row>
    <row r="8" spans="1:12" s="102" customFormat="1" ht="23.25" customHeight="1" x14ac:dyDescent="0.25">
      <c r="A8" s="595" t="s">
        <v>144</v>
      </c>
      <c r="B8" s="677">
        <f>'t14'!D6</f>
        <v>0</v>
      </c>
      <c r="C8" s="679"/>
      <c r="D8" s="1524"/>
      <c r="E8" s="950" t="s">
        <v>167</v>
      </c>
      <c r="F8"/>
      <c r="G8" s="1479"/>
    </row>
    <row r="9" spans="1:12" s="102" customFormat="1" ht="23.25" customHeight="1" x14ac:dyDescent="0.25">
      <c r="A9" s="637" t="s">
        <v>148</v>
      </c>
      <c r="B9" s="677">
        <f>'t14'!D7</f>
        <v>0</v>
      </c>
      <c r="C9" s="679"/>
      <c r="D9" s="1524"/>
      <c r="E9" s="950" t="s">
        <v>168</v>
      </c>
      <c r="F9"/>
      <c r="G9" s="1479"/>
    </row>
    <row r="10" spans="1:12" s="102" customFormat="1" ht="23.25" hidden="1" customHeight="1" x14ac:dyDescent="0.25">
      <c r="A10" s="595" t="s">
        <v>147</v>
      </c>
      <c r="B10" s="873"/>
      <c r="C10" s="873"/>
      <c r="D10" s="1525"/>
      <c r="E10" s="950" t="s">
        <v>169</v>
      </c>
      <c r="F10"/>
      <c r="G10" s="1480"/>
    </row>
    <row r="11" spans="1:12" s="102" customFormat="1" ht="23.25" hidden="1" customHeight="1" x14ac:dyDescent="0.25">
      <c r="A11" s="595" t="s">
        <v>146</v>
      </c>
      <c r="B11" s="873"/>
      <c r="C11" s="873"/>
      <c r="D11" s="1525"/>
      <c r="E11" s="950" t="s">
        <v>170</v>
      </c>
      <c r="F11"/>
      <c r="G11" s="1480"/>
    </row>
    <row r="12" spans="1:12" s="102" customFormat="1" ht="23.25" hidden="1" customHeight="1" x14ac:dyDescent="0.25">
      <c r="A12" s="595" t="s">
        <v>565</v>
      </c>
      <c r="B12" s="873"/>
      <c r="C12" s="873"/>
      <c r="D12" s="1525"/>
      <c r="E12" s="950" t="s">
        <v>158</v>
      </c>
      <c r="F12"/>
      <c r="G12" s="1481"/>
    </row>
    <row r="13" spans="1:12" s="102" customFormat="1" ht="23.25" hidden="1" customHeight="1" x14ac:dyDescent="0.25">
      <c r="A13" s="595" t="s">
        <v>171</v>
      </c>
      <c r="B13" s="874"/>
      <c r="C13" s="874"/>
      <c r="D13" s="1526"/>
      <c r="E13" s="950" t="s">
        <v>172</v>
      </c>
      <c r="F13"/>
      <c r="G13" s="1482"/>
    </row>
    <row r="14" spans="1:12" s="102" customFormat="1" ht="23.25" customHeight="1" x14ac:dyDescent="0.25">
      <c r="A14" s="105" t="s">
        <v>1208</v>
      </c>
      <c r="B14" s="677">
        <f>'t14'!D12</f>
        <v>0</v>
      </c>
      <c r="C14" s="679"/>
      <c r="D14" s="1524"/>
      <c r="E14" s="950" t="s">
        <v>1206</v>
      </c>
      <c r="F14"/>
      <c r="G14" s="1479"/>
    </row>
    <row r="15" spans="1:12" s="102" customFormat="1" ht="23.25" customHeight="1" x14ac:dyDescent="0.25">
      <c r="A15" s="105" t="s">
        <v>1209</v>
      </c>
      <c r="B15" s="677">
        <f>'t14'!D13</f>
        <v>0</v>
      </c>
      <c r="C15" s="679"/>
      <c r="D15" s="1524"/>
      <c r="E15" s="950" t="s">
        <v>1207</v>
      </c>
      <c r="F15"/>
      <c r="G15" s="1479"/>
    </row>
    <row r="16" spans="1:12" s="102" customFormat="1" ht="23.25" hidden="1" customHeight="1" x14ac:dyDescent="0.25">
      <c r="A16" s="595" t="s">
        <v>521</v>
      </c>
      <c r="B16" s="872"/>
      <c r="C16" s="678"/>
      <c r="D16" s="1527"/>
      <c r="E16" s="950" t="s">
        <v>4</v>
      </c>
      <c r="F16"/>
      <c r="G16" s="1483"/>
    </row>
    <row r="17" spans="1:7" ht="23.25" hidden="1" customHeight="1" x14ac:dyDescent="0.25">
      <c r="A17" s="595" t="s">
        <v>105</v>
      </c>
      <c r="B17" s="874"/>
      <c r="C17" s="678"/>
      <c r="D17" s="1526"/>
      <c r="E17" s="950" t="s">
        <v>173</v>
      </c>
      <c r="G17" s="1481"/>
    </row>
    <row r="18" spans="1:7" s="3" customFormat="1" ht="23.25" customHeight="1" x14ac:dyDescent="0.25">
      <c r="A18" s="595" t="s">
        <v>567</v>
      </c>
      <c r="B18" s="677">
        <f>'t14'!D16</f>
        <v>0</v>
      </c>
      <c r="C18" s="678"/>
      <c r="D18" s="771"/>
      <c r="E18" s="950" t="s">
        <v>155</v>
      </c>
      <c r="F18"/>
      <c r="G18" s="1479"/>
    </row>
    <row r="19" spans="1:7" ht="23.25" hidden="1" customHeight="1" x14ac:dyDescent="0.25">
      <c r="A19" s="595" t="s">
        <v>428</v>
      </c>
      <c r="B19" s="872"/>
      <c r="C19" s="678"/>
      <c r="D19" s="1527"/>
      <c r="E19" s="950" t="s">
        <v>156</v>
      </c>
      <c r="G19" s="1483"/>
    </row>
    <row r="20" spans="1:7" ht="23.25" hidden="1" customHeight="1" x14ac:dyDescent="0.25">
      <c r="A20" s="595" t="s">
        <v>145</v>
      </c>
      <c r="B20" s="874"/>
      <c r="C20" s="678"/>
      <c r="D20" s="1526"/>
      <c r="E20" s="950" t="s">
        <v>165</v>
      </c>
      <c r="G20" s="1481"/>
    </row>
    <row r="21" spans="1:7" ht="23.25" customHeight="1" x14ac:dyDescent="0.25">
      <c r="A21" s="595" t="s">
        <v>594</v>
      </c>
      <c r="B21" s="677">
        <f>'t14'!D19</f>
        <v>0</v>
      </c>
      <c r="C21" s="678"/>
      <c r="D21" s="771"/>
      <c r="E21" s="950" t="s">
        <v>593</v>
      </c>
      <c r="G21" s="1479"/>
    </row>
    <row r="22" spans="1:7" ht="23.25" customHeight="1" x14ac:dyDescent="0.25">
      <c r="A22" s="595" t="s">
        <v>522</v>
      </c>
      <c r="B22" s="677">
        <f>'t14'!D20</f>
        <v>0</v>
      </c>
      <c r="C22" s="678"/>
      <c r="D22" s="771"/>
      <c r="E22" s="950" t="s">
        <v>161</v>
      </c>
      <c r="G22" s="1479"/>
    </row>
    <row r="23" spans="1:7" ht="23.25" hidden="1" customHeight="1" x14ac:dyDescent="0.25">
      <c r="A23" s="595" t="s">
        <v>568</v>
      </c>
      <c r="B23" s="677">
        <f>'t14'!D21</f>
        <v>0</v>
      </c>
      <c r="C23" s="679"/>
      <c r="D23" s="772"/>
      <c r="E23" s="950" t="s">
        <v>162</v>
      </c>
      <c r="G23" s="1479"/>
    </row>
    <row r="24" spans="1:7" ht="23.25" customHeight="1" x14ac:dyDescent="0.25">
      <c r="A24" s="595" t="s">
        <v>523</v>
      </c>
      <c r="B24" s="677">
        <f>'t14'!D22</f>
        <v>0</v>
      </c>
      <c r="C24" s="679"/>
      <c r="D24" s="772"/>
      <c r="E24" s="950" t="s">
        <v>163</v>
      </c>
      <c r="G24" s="1479"/>
    </row>
    <row r="25" spans="1:7" s="102" customFormat="1" ht="23.25" customHeight="1" x14ac:dyDescent="0.25">
      <c r="A25" s="595" t="s">
        <v>566</v>
      </c>
      <c r="B25" s="871">
        <f>'t14'!D23</f>
        <v>0</v>
      </c>
      <c r="C25" s="679"/>
      <c r="D25" s="772"/>
      <c r="E25" s="950" t="s">
        <v>157</v>
      </c>
      <c r="G25" s="1479"/>
    </row>
    <row r="26" spans="1:7" ht="23.25" customHeight="1" x14ac:dyDescent="0.25">
      <c r="A26" s="638" t="s">
        <v>569</v>
      </c>
      <c r="B26" s="677">
        <f>'t14'!D24</f>
        <v>0</v>
      </c>
      <c r="C26" s="679"/>
      <c r="D26" s="772"/>
      <c r="E26" s="950" t="s">
        <v>159</v>
      </c>
      <c r="G26" s="1479"/>
    </row>
    <row r="27" spans="1:7" ht="23.25" customHeight="1" thickBot="1" x14ac:dyDescent="0.3">
      <c r="A27" s="598" t="s">
        <v>524</v>
      </c>
      <c r="B27" s="680">
        <f>'t14'!D25+'t14'!D26</f>
        <v>0</v>
      </c>
      <c r="C27" s="681"/>
      <c r="D27" s="773"/>
      <c r="E27" s="950" t="s">
        <v>531</v>
      </c>
      <c r="G27" s="1479"/>
    </row>
    <row r="28" spans="1:7" ht="16.350000000000001" customHeight="1" thickBot="1" x14ac:dyDescent="0.3">
      <c r="A28" s="630" t="s">
        <v>527</v>
      </c>
      <c r="B28" s="631">
        <f>SUM(B4:B27)</f>
        <v>0</v>
      </c>
      <c r="C28" s="631">
        <f>SUM(C4:C27)</f>
        <v>0</v>
      </c>
      <c r="D28" s="634"/>
      <c r="E28" s="950" t="s">
        <v>534</v>
      </c>
      <c r="G28" s="1484">
        <f>SUM(G4:G27)</f>
        <v>0</v>
      </c>
    </row>
    <row r="29" spans="1:7" ht="16.350000000000001" customHeight="1" x14ac:dyDescent="0.25">
      <c r="A29" s="632"/>
      <c r="B29" s="632"/>
      <c r="C29" s="632"/>
      <c r="D29" s="633"/>
      <c r="E29" s="950" t="s">
        <v>534</v>
      </c>
      <c r="G29" s="1485"/>
    </row>
    <row r="30" spans="1:7" ht="23.25" customHeight="1" thickBot="1" x14ac:dyDescent="0.3">
      <c r="A30" s="626" t="s">
        <v>529</v>
      </c>
      <c r="B30" s="677">
        <f>'t14'!D27+'t14'!D28+'t14'!D29</f>
        <v>0</v>
      </c>
      <c r="C30" s="681"/>
      <c r="D30" s="773"/>
      <c r="E30" s="950" t="s">
        <v>533</v>
      </c>
      <c r="G30" s="1486"/>
    </row>
    <row r="31" spans="1:7" ht="16.350000000000001" customHeight="1" thickBot="1" x14ac:dyDescent="0.35">
      <c r="A31" s="630" t="s">
        <v>528</v>
      </c>
      <c r="B31" s="631">
        <f>B28-B30</f>
        <v>0</v>
      </c>
      <c r="C31" s="631">
        <f>C28-C30</f>
        <v>0</v>
      </c>
      <c r="D31" s="635"/>
      <c r="E31" s="955"/>
      <c r="G31" s="1484">
        <f>G28-G30</f>
        <v>0</v>
      </c>
    </row>
    <row r="32" spans="1:7" x14ac:dyDescent="0.2">
      <c r="F32" s="662">
        <f>IF(AND(C28=0,C30=0,D4="",D7="",D8="",D9="",D10="",D11="",D12="",D25="",D13="",D16="",D17="",D18="",D19="",D20="",D21="",D22="",D23="",D24="",D26="",D27="",D30=""),0,1)</f>
        <v>0</v>
      </c>
    </row>
    <row r="33" spans="1:1" x14ac:dyDescent="0.2">
      <c r="A33" t="s">
        <v>181</v>
      </c>
    </row>
  </sheetData>
  <sheetProtection algorithmName="SHA-512" hashValue="HIESACIWmYKmUH7KKSTO5fzFTOyKKYFHi6dH4ne8MlJ+jTFQA3Z6gMQ8eE+jCnQK8uU4RqXdkFzp9X3tYvZBpA==" saltValue="poHpAK0S5gM+hAy9zQWbfw==" spinCount="100000" sheet="1" formatColumns="0" selectLockedCells="1"/>
  <mergeCells count="5">
    <mergeCell ref="A1:D1"/>
    <mergeCell ref="C4:C6"/>
    <mergeCell ref="D4:D6"/>
    <mergeCell ref="A2:D2"/>
    <mergeCell ref="G4:G6"/>
  </mergeCells>
  <dataValidations count="3">
    <dataValidation type="textLength" allowBlank="1" showInputMessage="1" showErrorMessage="1" errorTitle="ATTENZIONE ! ! ! " error="E' stato superato il limite di 500 caratteri" sqref="D18 D4:D9 D21:D26 D14:D15" xr:uid="{00000000-0002-0000-1C00-000000000000}">
      <formula1>0</formula1>
      <formula2>500</formula2>
    </dataValidation>
    <dataValidation type="textLength" allowBlank="1" showInputMessage="1" showErrorMessage="1" errorTitle="ATTENZIONE ! ! !" error="E' stato superato il limite di 500 caratteri" sqref="D27 D30" xr:uid="{00000000-0002-0000-1C00-000001000000}">
      <formula1>0</formula1>
      <formula2>500</formula2>
    </dataValidation>
    <dataValidation type="whole" allowBlank="1" showInputMessage="1" showErrorMessage="1" errorTitle="ERRORE NEL DATO IMMESSO" error="INSERIRE SOLO NUMERI INTERI" sqref="C30 C18 C4:C9 C21:C27 C14:C15" xr:uid="{00000000-0002-0000-1C00-000002000000}">
      <formula1>0</formula1>
      <formula2>99999999999999900000</formula2>
    </dataValidation>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6">
    <tabColor rgb="FFCC0099"/>
  </sheetPr>
  <dimension ref="A1:Y28"/>
  <sheetViews>
    <sheetView showGridLines="0" zoomScale="80" zoomScaleNormal="8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RowHeight="10.199999999999999" x14ac:dyDescent="0.2"/>
  <cols>
    <col min="1" max="1" width="52" style="3" customWidth="1"/>
    <col min="2" max="2" width="10" style="2" customWidth="1"/>
    <col min="3" max="5" width="10.7109375" style="2" customWidth="1"/>
    <col min="6" max="8" width="11.7109375" style="2" customWidth="1"/>
    <col min="9" max="15" width="13.7109375" style="2" customWidth="1"/>
    <col min="16" max="20" width="14.7109375" style="2" customWidth="1"/>
    <col min="21" max="21" width="9.28515625" style="98" customWidth="1"/>
  </cols>
  <sheetData>
    <row r="1" spans="1:24" s="3" customFormat="1" ht="43.5" customHeight="1" x14ac:dyDescent="0.2">
      <c r="A1" s="1720" t="str">
        <f>'t1'!A1</f>
        <v>REGIONI ED AUTONOMIE LOCALI - anno 2023</v>
      </c>
      <c r="B1" s="1720"/>
      <c r="C1" s="1720"/>
      <c r="D1" s="1720"/>
      <c r="E1" s="1720"/>
      <c r="F1" s="1720"/>
      <c r="G1" s="1720"/>
      <c r="H1" s="1720"/>
      <c r="I1" s="1720"/>
      <c r="J1" s="310"/>
      <c r="K1" s="310"/>
      <c r="L1" s="310"/>
      <c r="M1" s="310"/>
      <c r="N1" s="310"/>
      <c r="O1" s="310"/>
      <c r="P1" s="310"/>
      <c r="Q1" s="310"/>
      <c r="R1" s="310"/>
      <c r="S1" s="310"/>
      <c r="T1" s="310"/>
      <c r="X1"/>
    </row>
    <row r="2" spans="1:24" s="3" customFormat="1" ht="21" customHeight="1" x14ac:dyDescent="0.2">
      <c r="I2" s="527"/>
      <c r="J2" s="527"/>
      <c r="K2" s="527"/>
      <c r="L2" s="527"/>
      <c r="M2" s="527"/>
      <c r="N2" s="527"/>
      <c r="O2" s="527"/>
      <c r="P2" s="527"/>
      <c r="Q2" s="527"/>
      <c r="R2" s="527"/>
      <c r="S2" s="527"/>
      <c r="T2" s="527"/>
      <c r="U2" s="285"/>
      <c r="X2"/>
    </row>
    <row r="3" spans="1:24" s="3" customFormat="1" ht="21" customHeight="1" x14ac:dyDescent="0.25">
      <c r="A3" s="172" t="s">
        <v>369</v>
      </c>
      <c r="B3" s="2"/>
      <c r="C3" s="2"/>
      <c r="D3" s="2"/>
    </row>
    <row r="4" spans="1:24" s="3" customFormat="1" ht="21" customHeight="1" x14ac:dyDescent="0.25">
      <c r="A4" s="172"/>
      <c r="B4" s="2"/>
      <c r="C4" s="2"/>
      <c r="D4" s="2"/>
      <c r="F4" s="1809" t="s">
        <v>370</v>
      </c>
      <c r="G4" s="1810"/>
      <c r="H4" s="1811"/>
      <c r="I4" s="1809" t="s">
        <v>502</v>
      </c>
      <c r="J4" s="1810"/>
      <c r="K4" s="1810"/>
      <c r="L4" s="1810"/>
      <c r="M4" s="1810"/>
      <c r="N4" s="1810"/>
      <c r="O4" s="1811"/>
      <c r="P4" s="1809" t="s">
        <v>503</v>
      </c>
      <c r="Q4" s="1810"/>
      <c r="R4" s="1810"/>
      <c r="S4" s="1810"/>
      <c r="T4" s="1811"/>
    </row>
    <row r="5" spans="1:24" ht="64.8" x14ac:dyDescent="0.2">
      <c r="A5" s="528" t="s">
        <v>230</v>
      </c>
      <c r="B5" s="529" t="s">
        <v>192</v>
      </c>
      <c r="C5" s="530" t="str">
        <f>"presenti al 31/12/"&amp;'t1'!L1&amp;" (tab.1)"</f>
        <v>presenti al 31/12/2023 (tab.1)</v>
      </c>
      <c r="D5" s="530" t="s">
        <v>13</v>
      </c>
      <c r="E5" s="529" t="s">
        <v>371</v>
      </c>
      <c r="F5" s="531" t="str">
        <f>'t11'!C4</f>
        <v>FERIE</v>
      </c>
      <c r="G5" s="531" t="s">
        <v>372</v>
      </c>
      <c r="H5" s="531" t="s">
        <v>373</v>
      </c>
      <c r="I5" s="531" t="s">
        <v>735</v>
      </c>
      <c r="J5" s="531" t="str">
        <f>'t12'!E4</f>
        <v>R.I.A.</v>
      </c>
      <c r="K5" s="531" t="s">
        <v>734</v>
      </c>
      <c r="L5" s="531" t="str">
        <f>'t12'!H4</f>
        <v>TREDICESIMA MENSILiTA'</v>
      </c>
      <c r="M5" s="532" t="s">
        <v>374</v>
      </c>
      <c r="N5" s="533" t="str">
        <f>'t12'!I4</f>
        <v>ARRETRATI  ANNI PRECEDENTI</v>
      </c>
      <c r="O5" s="533" t="str">
        <f>'t12'!J4</f>
        <v>RECUPERI DERIVANTI DA ASSENZE, RITARDI, ECC.</v>
      </c>
      <c r="P5" s="531" t="s">
        <v>326</v>
      </c>
      <c r="Q5" s="531" t="s">
        <v>375</v>
      </c>
      <c r="R5" s="531" t="s">
        <v>376</v>
      </c>
      <c r="S5" s="532" t="s">
        <v>377</v>
      </c>
      <c r="T5" s="533" t="str">
        <f>'t13'!V4</f>
        <v>ARRETRATI ANNI PRECEDENTI</v>
      </c>
    </row>
    <row r="6" spans="1:24" x14ac:dyDescent="0.2">
      <c r="A6" s="120" t="str">
        <f>'t1'!A6</f>
        <v>SEGRETARIO A</v>
      </c>
      <c r="B6" s="91" t="str">
        <f>'t1'!B6</f>
        <v>0D0102</v>
      </c>
      <c r="C6" s="534">
        <f>'t1'!K6+'t1'!L6</f>
        <v>0</v>
      </c>
      <c r="D6" s="534">
        <f>('t1'!K6+'t1'!L6)-SUM('t3'!C6:F6,'t3'!I6:J6)+SUM('t3'!K6:N6)</f>
        <v>0</v>
      </c>
      <c r="E6" s="535">
        <f>'t12'!C6/12</f>
        <v>0</v>
      </c>
      <c r="F6" s="535" t="str">
        <f>IF($D6&gt;0,(('t11'!C8+'t11'!D8)/$D6)," ")</f>
        <v xml:space="preserve"> </v>
      </c>
      <c r="G6" s="535" t="str">
        <f>IF($D6&gt;0,(SUM('t11'!E8:N8)/$D6)," ")</f>
        <v xml:space="preserve"> </v>
      </c>
      <c r="H6" s="535" t="str">
        <f>IF($D6&gt;0,(SUM('t11'!O8:R8)/$D6)," ")</f>
        <v xml:space="preserve"> </v>
      </c>
      <c r="I6" s="536" t="str">
        <f>IF($E6=0," ",('t12'!D6)/$E6)</f>
        <v xml:space="preserve"> </v>
      </c>
      <c r="J6" s="536" t="str">
        <f>IF($E6=0," ",'t12'!E6/$E6)</f>
        <v xml:space="preserve"> </v>
      </c>
      <c r="K6" s="536" t="str">
        <f>IF($E6=0," ",'t12'!G6/$E6)</f>
        <v xml:space="preserve"> </v>
      </c>
      <c r="L6" s="536" t="str">
        <f>IF($E6=0," ",'t12'!H6/$E6)</f>
        <v xml:space="preserve"> </v>
      </c>
      <c r="M6" s="537">
        <f>SUM(I6:L6)</f>
        <v>0</v>
      </c>
      <c r="N6" s="538" t="str">
        <f>IF($E6=0," ",'t12'!I6/$E6)</f>
        <v xml:space="preserve"> </v>
      </c>
      <c r="O6" s="538" t="str">
        <f>IF($E6=0," ",'t12'!J6/$E6)</f>
        <v xml:space="preserve"> </v>
      </c>
      <c r="P6" s="536" t="str">
        <f>IF($E6=0," ",'t13'!X6/$E6)</f>
        <v xml:space="preserve"> </v>
      </c>
      <c r="Q6" s="536" t="str">
        <f>IF($E6=0," ",SUM('t13'!C6:K6)/$E6)</f>
        <v xml:space="preserve"> </v>
      </c>
      <c r="R6" s="536" t="str">
        <f>IF($E6=0," ",(SUM('t13'!L6:U6)+'t13'!W6)/$E6)</f>
        <v xml:space="preserve"> </v>
      </c>
      <c r="S6" s="537">
        <f>SUM(P6:R6)</f>
        <v>0</v>
      </c>
      <c r="T6" s="538" t="str">
        <f>IF($E6=0," ",'t13'!V6/$E6)</f>
        <v xml:space="preserve"> </v>
      </c>
    </row>
    <row r="7" spans="1:24" x14ac:dyDescent="0.2">
      <c r="A7" s="120" t="str">
        <f>'t1'!A7</f>
        <v>SEGRETARIO B</v>
      </c>
      <c r="B7" s="91" t="str">
        <f>'t1'!B7</f>
        <v>0D0103</v>
      </c>
      <c r="C7" s="534">
        <f>'t1'!K7+'t1'!L7</f>
        <v>0</v>
      </c>
      <c r="D7" s="534">
        <f>('t1'!K7+'t1'!L7)-SUM('t3'!C7:F7,'t3'!I7:J7)+SUM('t3'!K7:N7)</f>
        <v>0</v>
      </c>
      <c r="E7" s="535">
        <f>'t12'!C7/12</f>
        <v>0</v>
      </c>
      <c r="F7" s="535" t="str">
        <f>IF($D7&gt;0,(('t11'!C9+'t11'!D9)/$D7)," ")</f>
        <v xml:space="preserve"> </v>
      </c>
      <c r="G7" s="535" t="str">
        <f>IF($D7&gt;0,(SUM('t11'!E9:N9)/$D7)," ")</f>
        <v xml:space="preserve"> </v>
      </c>
      <c r="H7" s="535" t="str">
        <f>IF($D7&gt;0,(SUM('t11'!O9:R9)/$D7)," ")</f>
        <v xml:space="preserve"> </v>
      </c>
      <c r="I7" s="536" t="str">
        <f>IF($E7=0," ",('t12'!D7)/$E7)</f>
        <v xml:space="preserve"> </v>
      </c>
      <c r="J7" s="536" t="str">
        <f>IF($E7=0," ",'t12'!E7/$E7)</f>
        <v xml:space="preserve"> </v>
      </c>
      <c r="K7" s="536" t="str">
        <f>IF($E7=0," ",'t12'!G7/$E7)</f>
        <v xml:space="preserve"> </v>
      </c>
      <c r="L7" s="536" t="str">
        <f>IF($E7=0," ",'t12'!H7/$E7)</f>
        <v xml:space="preserve"> </v>
      </c>
      <c r="M7" s="537">
        <f t="shared" ref="M7:M22" si="0">SUM(I7:L7)</f>
        <v>0</v>
      </c>
      <c r="N7" s="538" t="str">
        <f>IF($E7=0," ",'t12'!I7/$E7)</f>
        <v xml:space="preserve"> </v>
      </c>
      <c r="O7" s="538" t="str">
        <f>IF($E7=0," ",'t12'!J7/$E7)</f>
        <v xml:space="preserve"> </v>
      </c>
      <c r="P7" s="536" t="str">
        <f>IF($E7=0," ",'t13'!X7/$E7)</f>
        <v xml:space="preserve"> </v>
      </c>
      <c r="Q7" s="536" t="str">
        <f>IF($E7=0," ",SUM('t13'!C7:K7)/$E7)</f>
        <v xml:space="preserve"> </v>
      </c>
      <c r="R7" s="536" t="str">
        <f>IF($E7=0," ",(SUM('t13'!L7:U7)+'t13'!W7)/$E7)</f>
        <v xml:space="preserve"> </v>
      </c>
      <c r="S7" s="537">
        <f t="shared" ref="S7:S22" si="1">SUM(P7:R7)</f>
        <v>0</v>
      </c>
      <c r="T7" s="538" t="str">
        <f>IF($E7=0," ",'t13'!V7/$E7)</f>
        <v xml:space="preserve"> </v>
      </c>
    </row>
    <row r="8" spans="1:24" x14ac:dyDescent="0.2">
      <c r="A8" s="120" t="str">
        <f>'t1'!A8</f>
        <v>SEGRETARIO C</v>
      </c>
      <c r="B8" s="91" t="str">
        <f>'t1'!B8</f>
        <v>0D0485</v>
      </c>
      <c r="C8" s="534">
        <f>'t1'!K8+'t1'!L8</f>
        <v>0</v>
      </c>
      <c r="D8" s="534">
        <f>('t1'!K8+'t1'!L8)-SUM('t3'!C8:F8,'t3'!I8:J8)+SUM('t3'!K8:N8)</f>
        <v>0</v>
      </c>
      <c r="E8" s="535">
        <f>'t12'!C8/12</f>
        <v>0</v>
      </c>
      <c r="F8" s="535" t="str">
        <f>IF($D8&gt;0,(('t11'!C10+'t11'!D10)/$D8)," ")</f>
        <v xml:space="preserve"> </v>
      </c>
      <c r="G8" s="535" t="str">
        <f>IF($D8&gt;0,(SUM('t11'!E10:N10)/$D8)," ")</f>
        <v xml:space="preserve"> </v>
      </c>
      <c r="H8" s="535" t="str">
        <f>IF($D8&gt;0,(SUM('t11'!O10:R10)/$D8)," ")</f>
        <v xml:space="preserve"> </v>
      </c>
      <c r="I8" s="536" t="str">
        <f>IF($E8=0," ",('t12'!D8)/$E8)</f>
        <v xml:space="preserve"> </v>
      </c>
      <c r="J8" s="536" t="str">
        <f>IF($E8=0," ",'t12'!E8/$E8)</f>
        <v xml:space="preserve"> </v>
      </c>
      <c r="K8" s="536" t="str">
        <f>IF($E8=0," ",'t12'!G8/$E8)</f>
        <v xml:space="preserve"> </v>
      </c>
      <c r="L8" s="536" t="str">
        <f>IF($E8=0," ",'t12'!H8/$E8)</f>
        <v xml:space="preserve"> </v>
      </c>
      <c r="M8" s="537">
        <f t="shared" si="0"/>
        <v>0</v>
      </c>
      <c r="N8" s="538" t="str">
        <f>IF($E8=0," ",'t12'!I8/$E8)</f>
        <v xml:space="preserve"> </v>
      </c>
      <c r="O8" s="538" t="str">
        <f>IF($E8=0," ",'t12'!J8/$E8)</f>
        <v xml:space="preserve"> </v>
      </c>
      <c r="P8" s="536" t="str">
        <f>IF($E8=0," ",'t13'!X8/$E8)</f>
        <v xml:space="preserve"> </v>
      </c>
      <c r="Q8" s="536" t="str">
        <f>IF($E8=0," ",SUM('t13'!C8:K8)/$E8)</f>
        <v xml:space="preserve"> </v>
      </c>
      <c r="R8" s="536" t="str">
        <f>IF($E8=0," ",(SUM('t13'!L8:U8)+'t13'!W8)/$E8)</f>
        <v xml:space="preserve"> </v>
      </c>
      <c r="S8" s="537">
        <f t="shared" si="1"/>
        <v>0</v>
      </c>
      <c r="T8" s="538" t="str">
        <f>IF($E8=0," ",'t13'!V8/$E8)</f>
        <v xml:space="preserve"> </v>
      </c>
    </row>
    <row r="9" spans="1:24" x14ac:dyDescent="0.2">
      <c r="A9" s="120" t="str">
        <f>'t1'!A9</f>
        <v>DIRETTORE  GENERALE</v>
      </c>
      <c r="B9" s="91" t="str">
        <f>'t1'!B9</f>
        <v>0D0097</v>
      </c>
      <c r="C9" s="534">
        <f>'t1'!K12+'t1'!L12</f>
        <v>0</v>
      </c>
      <c r="D9" s="534">
        <f>('t1'!K12+'t1'!L12)-SUM('t3'!C9:F9,'t3'!I9:J9)+SUM('t3'!K9:N9)</f>
        <v>0</v>
      </c>
      <c r="E9" s="535">
        <f>'t12'!C9/12</f>
        <v>0</v>
      </c>
      <c r="F9" s="535" t="str">
        <f>IF($D9&gt;0,(('t11'!C11+'t11'!D11)/$D9)," ")</f>
        <v xml:space="preserve"> </v>
      </c>
      <c r="G9" s="535" t="str">
        <f>IF($D9&gt;0,(SUM('t11'!E11:N11)/$D9)," ")</f>
        <v xml:space="preserve"> </v>
      </c>
      <c r="H9" s="535" t="str">
        <f>IF($D9&gt;0,(SUM('t11'!O11:R11)/$D9)," ")</f>
        <v xml:space="preserve"> </v>
      </c>
      <c r="I9" s="536" t="str">
        <f>IF($E9=0," ",('t12'!D9)/$E9)</f>
        <v xml:space="preserve"> </v>
      </c>
      <c r="J9" s="536" t="str">
        <f>IF($E9=0," ",'t12'!E9/$E9)</f>
        <v xml:space="preserve"> </v>
      </c>
      <c r="K9" s="536" t="str">
        <f>IF($E9=0," ",'t12'!G9/$E9)</f>
        <v xml:space="preserve"> </v>
      </c>
      <c r="L9" s="536" t="str">
        <f>IF($E9=0," ",'t12'!H9/$E9)</f>
        <v xml:space="preserve"> </v>
      </c>
      <c r="M9" s="537">
        <f>SUM(I9:L9)</f>
        <v>0</v>
      </c>
      <c r="N9" s="538" t="str">
        <f>IF($E9=0," ",'t12'!I9/$E9)</f>
        <v xml:space="preserve"> </v>
      </c>
      <c r="O9" s="538" t="str">
        <f>IF($E9=0," ",'t12'!J9/$E9)</f>
        <v xml:space="preserve"> </v>
      </c>
      <c r="P9" s="536" t="str">
        <f>IF($E9=0," ",'t13'!X9/$E9)</f>
        <v xml:space="preserve"> </v>
      </c>
      <c r="Q9" s="536" t="str">
        <f>IF($E9=0," ",SUM('t13'!C9:K9)/$E9)</f>
        <v xml:space="preserve"> </v>
      </c>
      <c r="R9" s="536" t="str">
        <f>IF($E9=0," ",(SUM('t13'!L9:U9)+'t13'!W9)/$E9)</f>
        <v xml:space="preserve"> </v>
      </c>
      <c r="S9" s="537">
        <f>SUM(P9:R9)</f>
        <v>0</v>
      </c>
      <c r="T9" s="538" t="str">
        <f>IF($E9=0," ",'t13'!V9/$E9)</f>
        <v xml:space="preserve"> </v>
      </c>
    </row>
    <row r="10" spans="1:24" x14ac:dyDescent="0.2">
      <c r="A10" s="120" t="str">
        <f>'t1'!A10</f>
        <v>ALTE SPECIALIZZ. FUORI D.O.</v>
      </c>
      <c r="B10" s="91" t="str">
        <f>'t1'!B10</f>
        <v>0D0095</v>
      </c>
      <c r="C10" s="534">
        <f>'t1'!K13+'t1'!L13</f>
        <v>0</v>
      </c>
      <c r="D10" s="534">
        <f>('t1'!K13+'t1'!L13)-SUM('t3'!C10:F10,'t3'!I10:J10)+SUM('t3'!K10:N10)</f>
        <v>0</v>
      </c>
      <c r="E10" s="535">
        <f>'t12'!C10/12</f>
        <v>0</v>
      </c>
      <c r="F10" s="535" t="str">
        <f>IF($D10&gt;0,(('t11'!C12+'t11'!D12)/$D10)," ")</f>
        <v xml:space="preserve"> </v>
      </c>
      <c r="G10" s="535" t="str">
        <f>IF($D10&gt;0,(SUM('t11'!E12:N12)/$D10)," ")</f>
        <v xml:space="preserve"> </v>
      </c>
      <c r="H10" s="535" t="str">
        <f>IF($D10&gt;0,(SUM('t11'!O12:R12)/$D10)," ")</f>
        <v xml:space="preserve"> </v>
      </c>
      <c r="I10" s="536" t="str">
        <f>IF($E10=0," ",('t12'!D10)/$E10)</f>
        <v xml:space="preserve"> </v>
      </c>
      <c r="J10" s="536" t="str">
        <f>IF($E10=0," ",'t12'!E10/$E10)</f>
        <v xml:space="preserve"> </v>
      </c>
      <c r="K10" s="536" t="str">
        <f>IF($E10=0," ",'t12'!G10/$E10)</f>
        <v xml:space="preserve"> </v>
      </c>
      <c r="L10" s="536" t="str">
        <f>IF($E10=0," ",'t12'!H10/$E10)</f>
        <v xml:space="preserve"> </v>
      </c>
      <c r="M10" s="537">
        <f>SUM(I10:L10)</f>
        <v>0</v>
      </c>
      <c r="N10" s="538" t="str">
        <f>IF($E10=0," ",'t12'!I10/$E10)</f>
        <v xml:space="preserve"> </v>
      </c>
      <c r="O10" s="538" t="str">
        <f>IF($E10=0," ",'t12'!J10/$E10)</f>
        <v xml:space="preserve"> </v>
      </c>
      <c r="P10" s="536" t="str">
        <f>IF($E10=0," ",'t13'!X10/$E10)</f>
        <v xml:space="preserve"> </v>
      </c>
      <c r="Q10" s="536" t="str">
        <f>IF($E10=0," ",SUM('t13'!C10:K10)/$E10)</f>
        <v xml:space="preserve"> </v>
      </c>
      <c r="R10" s="536" t="str">
        <f>IF($E10=0," ",(SUM('t13'!L10:U10)+'t13'!W10)/$E10)</f>
        <v xml:space="preserve"> </v>
      </c>
      <c r="S10" s="537">
        <f>SUM(P10:R10)</f>
        <v>0</v>
      </c>
      <c r="T10" s="538" t="str">
        <f>IF($E10=0," ",'t13'!V10/$E10)</f>
        <v xml:space="preserve"> </v>
      </c>
    </row>
    <row r="11" spans="1:24" x14ac:dyDescent="0.2">
      <c r="A11" s="120" t="str">
        <f>'t1'!A11</f>
        <v>DIRIGENTE A TEMPO DETERMINATO FUORI D.O.</v>
      </c>
      <c r="B11" s="91" t="str">
        <f>'t1'!B11</f>
        <v>0D0098</v>
      </c>
      <c r="C11" s="534">
        <f>'t1'!K14+'t1'!L14</f>
        <v>0</v>
      </c>
      <c r="D11" s="534">
        <f>('t1'!K14+'t1'!L14)-SUM('t3'!C11:F11,'t3'!I11:J11)+SUM('t3'!K11:N11)</f>
        <v>0</v>
      </c>
      <c r="E11" s="535">
        <f>'t12'!C11/12</f>
        <v>0</v>
      </c>
      <c r="F11" s="535" t="str">
        <f>IF($D11&gt;0,(('t11'!C13+'t11'!D13)/$D11)," ")</f>
        <v xml:space="preserve"> </v>
      </c>
      <c r="G11" s="535" t="str">
        <f>IF($D11&gt;0,(SUM('t11'!E13:N13)/$D11)," ")</f>
        <v xml:space="preserve"> </v>
      </c>
      <c r="H11" s="535" t="str">
        <f>IF($D11&gt;0,(SUM('t11'!O13:R13)/$D11)," ")</f>
        <v xml:space="preserve"> </v>
      </c>
      <c r="I11" s="536" t="str">
        <f>IF($E11=0," ",('t12'!D11)/$E11)</f>
        <v xml:space="preserve"> </v>
      </c>
      <c r="J11" s="536" t="str">
        <f>IF($E11=0," ",'t12'!E11/$E11)</f>
        <v xml:space="preserve"> </v>
      </c>
      <c r="K11" s="536" t="str">
        <f>IF($E11=0," ",'t12'!G11/$E11)</f>
        <v xml:space="preserve"> </v>
      </c>
      <c r="L11" s="536" t="str">
        <f>IF($E11=0," ",'t12'!H11/$E11)</f>
        <v xml:space="preserve"> </v>
      </c>
      <c r="M11" s="537">
        <f>SUM(I11:L11)</f>
        <v>0</v>
      </c>
      <c r="N11" s="538" t="str">
        <f>IF($E11=0," ",'t12'!I11/$E11)</f>
        <v xml:space="preserve"> </v>
      </c>
      <c r="O11" s="538" t="str">
        <f>IF($E11=0," ",'t12'!J11/$E11)</f>
        <v xml:space="preserve"> </v>
      </c>
      <c r="P11" s="536" t="str">
        <f>IF($E11=0," ",'t13'!X11/$E11)</f>
        <v xml:space="preserve"> </v>
      </c>
      <c r="Q11" s="536" t="str">
        <f>IF($E11=0," ",SUM('t13'!C11:K11)/$E11)</f>
        <v xml:space="preserve"> </v>
      </c>
      <c r="R11" s="536" t="str">
        <f>IF($E11=0," ",(SUM('t13'!L11:U11)+'t13'!W11)/$E11)</f>
        <v xml:space="preserve"> </v>
      </c>
      <c r="S11" s="537">
        <f>SUM(P11:R11)</f>
        <v>0</v>
      </c>
      <c r="T11" s="538" t="str">
        <f>IF($E11=0," ",'t13'!V11/$E11)</f>
        <v xml:space="preserve"> </v>
      </c>
    </row>
    <row r="12" spans="1:24" x14ac:dyDescent="0.2">
      <c r="A12" s="120" t="str">
        <f>'t1'!A12</f>
        <v>SEGRETARIO GENERALE CCIAA</v>
      </c>
      <c r="B12" s="91" t="str">
        <f>'t1'!B12</f>
        <v>0D0104</v>
      </c>
      <c r="C12" s="534">
        <f>'t1'!K9+'t1'!L9</f>
        <v>0</v>
      </c>
      <c r="D12" s="534">
        <f>('t1'!K9+'t1'!L9)-SUM('t3'!C12:F12,'t3'!I12:J12)+SUM('t3'!K12:N12)</f>
        <v>0</v>
      </c>
      <c r="E12" s="535">
        <f>'t12'!C12/12</f>
        <v>0</v>
      </c>
      <c r="F12" s="535" t="str">
        <f>IF($D12&gt;0,(('t11'!C14+'t11'!D14)/$D12)," ")</f>
        <v xml:space="preserve"> </v>
      </c>
      <c r="G12" s="535" t="str">
        <f>IF($D12&gt;0,(SUM('t11'!E14:N14)/$D12)," ")</f>
        <v xml:space="preserve"> </v>
      </c>
      <c r="H12" s="535" t="str">
        <f>IF($D12&gt;0,(SUM('t11'!O14:R14)/$D12)," ")</f>
        <v xml:space="preserve"> </v>
      </c>
      <c r="I12" s="536" t="str">
        <f>IF($E12=0," ",('t12'!D12)/$E12)</f>
        <v xml:space="preserve"> </v>
      </c>
      <c r="J12" s="536" t="str">
        <f>IF($E12=0," ",'t12'!E12/$E12)</f>
        <v xml:space="preserve"> </v>
      </c>
      <c r="K12" s="536" t="str">
        <f>IF($E12=0," ",'t12'!G12/$E12)</f>
        <v xml:space="preserve"> </v>
      </c>
      <c r="L12" s="536" t="str">
        <f>IF($E12=0," ",'t12'!H12/$E12)</f>
        <v xml:space="preserve"> </v>
      </c>
      <c r="M12" s="537">
        <f>SUM(I12:L12)</f>
        <v>0</v>
      </c>
      <c r="N12" s="538" t="str">
        <f>IF($E12=0," ",'t12'!I12/$E12)</f>
        <v xml:space="preserve"> </v>
      </c>
      <c r="O12" s="538" t="str">
        <f>IF($E12=0," ",'t12'!J12/$E12)</f>
        <v xml:space="preserve"> </v>
      </c>
      <c r="P12" s="536" t="str">
        <f>IF($E12=0," ",'t13'!X12/$E12)</f>
        <v xml:space="preserve"> </v>
      </c>
      <c r="Q12" s="536" t="str">
        <f>IF($E12=0," ",SUM('t13'!C12:K12)/$E12)</f>
        <v xml:space="preserve"> </v>
      </c>
      <c r="R12" s="536" t="str">
        <f>IF($E12=0," ",(SUM('t13'!L12:U12)+'t13'!W12)/$E12)</f>
        <v xml:space="preserve"> </v>
      </c>
      <c r="S12" s="537">
        <f>SUM(P12:R12)</f>
        <v>0</v>
      </c>
      <c r="T12" s="538" t="str">
        <f>IF($E12=0," ",'t13'!V12/$E12)</f>
        <v xml:space="preserve"> </v>
      </c>
    </row>
    <row r="13" spans="1:24" x14ac:dyDescent="0.2">
      <c r="A13" s="120" t="str">
        <f>'t1'!A13</f>
        <v>DIRIGENTE A TEMPO INDETERMINATO</v>
      </c>
      <c r="B13" s="91" t="str">
        <f>'t1'!B13</f>
        <v>0D0164</v>
      </c>
      <c r="C13" s="534">
        <f>'t1'!K10+'t1'!L10</f>
        <v>0</v>
      </c>
      <c r="D13" s="534">
        <f>('t1'!K10+'t1'!L10)-SUM('t3'!C13:F13,'t3'!I13:J13)+SUM('t3'!K13:N13)</f>
        <v>0</v>
      </c>
      <c r="E13" s="535">
        <f>'t12'!C13/12</f>
        <v>0</v>
      </c>
      <c r="F13" s="535" t="str">
        <f>IF($D13&gt;0,(('t11'!C15+'t11'!D15)/$D13)," ")</f>
        <v xml:space="preserve"> </v>
      </c>
      <c r="G13" s="535" t="str">
        <f>IF($D13&gt;0,(SUM('t11'!E15:N15)/$D13)," ")</f>
        <v xml:space="preserve"> </v>
      </c>
      <c r="H13" s="535" t="str">
        <f>IF($D13&gt;0,(SUM('t11'!O15:R15)/$D13)," ")</f>
        <v xml:space="preserve"> </v>
      </c>
      <c r="I13" s="536" t="str">
        <f>IF($E13=0," ",('t12'!D13)/$E13)</f>
        <v xml:space="preserve"> </v>
      </c>
      <c r="J13" s="536" t="str">
        <f>IF($E13=0," ",'t12'!E13/$E13)</f>
        <v xml:space="preserve"> </v>
      </c>
      <c r="K13" s="536" t="str">
        <f>IF($E13=0," ",'t12'!G13/$E13)</f>
        <v xml:space="preserve"> </v>
      </c>
      <c r="L13" s="536" t="str">
        <f>IF($E13=0," ",'t12'!H13/$E13)</f>
        <v xml:space="preserve"> </v>
      </c>
      <c r="M13" s="537">
        <f>SUM(I13:L13)</f>
        <v>0</v>
      </c>
      <c r="N13" s="538" t="str">
        <f>IF($E13=0," ",'t12'!I13/$E13)</f>
        <v xml:space="preserve"> </v>
      </c>
      <c r="O13" s="538" t="str">
        <f>IF($E13=0," ",'t12'!J13/$E13)</f>
        <v xml:space="preserve"> </v>
      </c>
      <c r="P13" s="536" t="str">
        <f>IF($E13=0," ",'t13'!X13/$E13)</f>
        <v xml:space="preserve"> </v>
      </c>
      <c r="Q13" s="536" t="str">
        <f>IF($E13=0," ",SUM('t13'!C13:K13)/$E13)</f>
        <v xml:space="preserve"> </v>
      </c>
      <c r="R13" s="536" t="str">
        <f>IF($E13=0," ",(SUM('t13'!L13:U13)+'t13'!W13)/$E13)</f>
        <v xml:space="preserve"> </v>
      </c>
      <c r="S13" s="537">
        <f>SUM(P13:R13)</f>
        <v>0</v>
      </c>
      <c r="T13" s="538" t="str">
        <f>IF($E13=0," ",'t13'!V13/$E13)</f>
        <v xml:space="preserve"> </v>
      </c>
    </row>
    <row r="14" spans="1:24" x14ac:dyDescent="0.2">
      <c r="A14" s="120" t="str">
        <f>'t1'!A14</f>
        <v>DIRIGENTE A TEMPO DETERMINATO IN D.O.</v>
      </c>
      <c r="B14" s="91" t="str">
        <f>'t1'!B14</f>
        <v>0D0165</v>
      </c>
      <c r="C14" s="534">
        <f>'t1'!K11+'t1'!L11</f>
        <v>0</v>
      </c>
      <c r="D14" s="534">
        <f>('t1'!K11+'t1'!L11)-SUM('t3'!C14:F14,'t3'!I14:J14)+SUM('t3'!K14:N14)</f>
        <v>0</v>
      </c>
      <c r="E14" s="535">
        <f>'t12'!C14/12</f>
        <v>0</v>
      </c>
      <c r="F14" s="535" t="str">
        <f>IF($D14&gt;0,(('t11'!C16+'t11'!D16)/$D14)," ")</f>
        <v xml:space="preserve"> </v>
      </c>
      <c r="G14" s="535" t="str">
        <f>IF($D14&gt;0,(SUM('t11'!E16:N16)/$D14)," ")</f>
        <v xml:space="preserve"> </v>
      </c>
      <c r="H14" s="535" t="str">
        <f>IF($D14&gt;0,(SUM('t11'!O16:R16)/$D14)," ")</f>
        <v xml:space="preserve"> </v>
      </c>
      <c r="I14" s="536" t="str">
        <f>IF($E14=0," ",('t12'!D14)/$E14)</f>
        <v xml:space="preserve"> </v>
      </c>
      <c r="J14" s="536" t="str">
        <f>IF($E14=0," ",'t12'!E14/$E14)</f>
        <v xml:space="preserve"> </v>
      </c>
      <c r="K14" s="536" t="str">
        <f>IF($E14=0," ",'t12'!G14/$E14)</f>
        <v xml:space="preserve"> </v>
      </c>
      <c r="L14" s="536" t="str">
        <f>IF($E14=0," ",'t12'!H14/$E14)</f>
        <v xml:space="preserve"> </v>
      </c>
      <c r="M14" s="537">
        <f t="shared" si="0"/>
        <v>0</v>
      </c>
      <c r="N14" s="538" t="str">
        <f>IF($E14=0," ",'t12'!I14/$E14)</f>
        <v xml:space="preserve"> </v>
      </c>
      <c r="O14" s="538" t="str">
        <f>IF($E14=0," ",'t12'!J14/$E14)</f>
        <v xml:space="preserve"> </v>
      </c>
      <c r="P14" s="536" t="str">
        <f>IF($E14=0," ",'t13'!X14/$E14)</f>
        <v xml:space="preserve"> </v>
      </c>
      <c r="Q14" s="536" t="str">
        <f>IF($E14=0," ",SUM('t13'!C14:K14)/$E14)</f>
        <v xml:space="preserve"> </v>
      </c>
      <c r="R14" s="536" t="str">
        <f>IF($E14=0," ",(SUM('t13'!L14:U14)+'t13'!W14)/$E14)</f>
        <v xml:space="preserve"> </v>
      </c>
      <c r="S14" s="537">
        <f t="shared" si="1"/>
        <v>0</v>
      </c>
      <c r="T14" s="538" t="str">
        <f>IF($E14=0," ",'t13'!V14/$E14)</f>
        <v xml:space="preserve"> </v>
      </c>
    </row>
    <row r="15" spans="1:24" x14ac:dyDescent="0.2">
      <c r="A15" s="120" t="str">
        <f>'t1'!A15</f>
        <v xml:space="preserve">ALTE SPECIALIZZ. IN D.O. </v>
      </c>
      <c r="B15" s="91" t="str">
        <f>'t1'!B15</f>
        <v>0D0I95</v>
      </c>
      <c r="C15" s="534">
        <f>'t1'!K15+'t1'!L15</f>
        <v>0</v>
      </c>
      <c r="D15" s="534">
        <f>('t1'!K15+'t1'!L15)-SUM('t3'!C15:F15,'t3'!I15:J15)+SUM('t3'!K15:N15)</f>
        <v>0</v>
      </c>
      <c r="E15" s="535">
        <f>'t12'!C15/12</f>
        <v>0</v>
      </c>
      <c r="F15" s="535" t="str">
        <f>IF($D15&gt;0,(('t11'!C17+'t11'!D17)/$D15)," ")</f>
        <v xml:space="preserve"> </v>
      </c>
      <c r="G15" s="535" t="str">
        <f>IF($D15&gt;0,(SUM('t11'!E17:N17)/$D15)," ")</f>
        <v xml:space="preserve"> </v>
      </c>
      <c r="H15" s="535" t="str">
        <f>IF($D15&gt;0,(SUM('t11'!O17:R17)/$D15)," ")</f>
        <v xml:space="preserve"> </v>
      </c>
      <c r="I15" s="536" t="str">
        <f>IF($E15=0," ",('t12'!D15)/$E15)</f>
        <v xml:space="preserve"> </v>
      </c>
      <c r="J15" s="536" t="str">
        <f>IF($E15=0," ",'t12'!E15/$E15)</f>
        <v xml:space="preserve"> </v>
      </c>
      <c r="K15" s="536" t="str">
        <f>IF($E15=0," ",'t12'!G15/$E15)</f>
        <v xml:space="preserve"> </v>
      </c>
      <c r="L15" s="536" t="str">
        <f>IF($E15=0," ",'t12'!H15/$E15)</f>
        <v xml:space="preserve"> </v>
      </c>
      <c r="M15" s="537">
        <f t="shared" si="0"/>
        <v>0</v>
      </c>
      <c r="N15" s="538" t="str">
        <f>IF($E15=0," ",'t12'!I15/$E15)</f>
        <v xml:space="preserve"> </v>
      </c>
      <c r="O15" s="538" t="str">
        <f>IF($E15=0," ",'t12'!J15/$E15)</f>
        <v xml:space="preserve"> </v>
      </c>
      <c r="P15" s="536" t="str">
        <f>IF($E15=0," ",'t13'!X15/$E15)</f>
        <v xml:space="preserve"> </v>
      </c>
      <c r="Q15" s="536" t="str">
        <f>IF($E15=0," ",SUM('t13'!C15:K15)/$E15)</f>
        <v xml:space="preserve"> </v>
      </c>
      <c r="R15" s="536" t="str">
        <f>IF($E15=0," ",(SUM('t13'!L15:U15)+'t13'!W15)/$E15)</f>
        <v xml:space="preserve"> </v>
      </c>
      <c r="S15" s="537">
        <f t="shared" si="1"/>
        <v>0</v>
      </c>
      <c r="T15" s="538" t="str">
        <f>IF($E15=0," ",'t13'!V15/$E15)</f>
        <v xml:space="preserve"> </v>
      </c>
    </row>
    <row r="16" spans="1:24" x14ac:dyDescent="0.2">
      <c r="A16" s="120" t="str">
        <f>'t1'!A16</f>
        <v>RESPONSABILE DEI SERVIZI O DEGLI UFFICI IN D.O</v>
      </c>
      <c r="B16" s="91" t="str">
        <f>'t1'!B16</f>
        <v>0D0I96</v>
      </c>
      <c r="C16" s="534">
        <f>'t1'!K16+'t1'!L16</f>
        <v>0</v>
      </c>
      <c r="D16" s="534">
        <f>('t1'!K16+'t1'!L16)-SUM('t3'!C16:F16,'t3'!I16:J16)+SUM('t3'!K16:N16)</f>
        <v>0</v>
      </c>
      <c r="E16" s="535">
        <f>'t12'!C16/12</f>
        <v>0</v>
      </c>
      <c r="F16" s="535" t="str">
        <f>IF($D16&gt;0,(('t11'!C18+'t11'!D18)/$D16)," ")</f>
        <v xml:space="preserve"> </v>
      </c>
      <c r="G16" s="535" t="str">
        <f>IF($D16&gt;0,(SUM('t11'!E18:N18)/$D16)," ")</f>
        <v xml:space="preserve"> </v>
      </c>
      <c r="H16" s="535" t="str">
        <f>IF($D16&gt;0,(SUM('t11'!O18:R18)/$D16)," ")</f>
        <v xml:space="preserve"> </v>
      </c>
      <c r="I16" s="536" t="str">
        <f>IF($E16=0," ",('t12'!D16)/$E16)</f>
        <v xml:space="preserve"> </v>
      </c>
      <c r="J16" s="536" t="str">
        <f>IF($E16=0," ",'t12'!E16/$E16)</f>
        <v xml:space="preserve"> </v>
      </c>
      <c r="K16" s="536" t="str">
        <f>IF($E16=0," ",'t12'!G16/$E16)</f>
        <v xml:space="preserve"> </v>
      </c>
      <c r="L16" s="536" t="str">
        <f>IF($E16=0," ",'t12'!H16/$E16)</f>
        <v xml:space="preserve"> </v>
      </c>
      <c r="M16" s="537">
        <f>SUM(I16:L16)</f>
        <v>0</v>
      </c>
      <c r="N16" s="538" t="str">
        <f>IF($E16=0," ",'t12'!I16/$E16)</f>
        <v xml:space="preserve"> </v>
      </c>
      <c r="O16" s="538" t="str">
        <f>IF($E16=0," ",'t12'!J16/$E16)</f>
        <v xml:space="preserve"> </v>
      </c>
      <c r="P16" s="536" t="str">
        <f>IF($E16=0," ",'t13'!X16/$E16)</f>
        <v xml:space="preserve"> </v>
      </c>
      <c r="Q16" s="536" t="str">
        <f>IF($E16=0," ",SUM('t13'!C16:K16)/$E16)</f>
        <v xml:space="preserve"> </v>
      </c>
      <c r="R16" s="536" t="str">
        <f>IF($E16=0," ",(SUM('t13'!L16:U16)+'t13'!W16)/$E16)</f>
        <v xml:space="preserve"> </v>
      </c>
      <c r="S16" s="537">
        <f>SUM(P16:R16)</f>
        <v>0</v>
      </c>
      <c r="T16" s="538" t="str">
        <f>IF($E16=0," ",'t13'!V16/$E16)</f>
        <v xml:space="preserve"> </v>
      </c>
    </row>
    <row r="17" spans="1:25" x14ac:dyDescent="0.2">
      <c r="A17" s="120" t="str">
        <f>'t1'!A17</f>
        <v>FUNZIONARI ED ELEVATA QUALIFICAZIONE</v>
      </c>
      <c r="B17" s="91" t="str">
        <f>'t1'!B17</f>
        <v>0FZEQF</v>
      </c>
      <c r="C17" s="534">
        <f>'t1'!K17+'t1'!L17</f>
        <v>0</v>
      </c>
      <c r="D17" s="534">
        <f>('t1'!K17+'t1'!L17)-SUM('t3'!C17:F17,'t3'!I17:J17)+SUM('t3'!K17:N17)</f>
        <v>0</v>
      </c>
      <c r="E17" s="535">
        <f>'t12'!C17/12</f>
        <v>0</v>
      </c>
      <c r="F17" s="535" t="str">
        <f>IF($D17&gt;0,(('t11'!C19+'t11'!D19)/$D17)," ")</f>
        <v xml:space="preserve"> </v>
      </c>
      <c r="G17" s="535" t="str">
        <f>IF($D17&gt;0,(SUM('t11'!E19:N19)/$D17)," ")</f>
        <v xml:space="preserve"> </v>
      </c>
      <c r="H17" s="535" t="str">
        <f>IF($D17&gt;0,(SUM('t11'!O19:R19)/$D17)," ")</f>
        <v xml:space="preserve"> </v>
      </c>
      <c r="I17" s="536" t="str">
        <f>IF($E17=0," ",('t12'!D17)/$E17)</f>
        <v xml:space="preserve"> </v>
      </c>
      <c r="J17" s="536" t="str">
        <f>IF($E17=0," ",'t12'!E17/$E17)</f>
        <v xml:space="preserve"> </v>
      </c>
      <c r="K17" s="536" t="str">
        <f>IF($E17=0," ",'t12'!G17/$E17)</f>
        <v xml:space="preserve"> </v>
      </c>
      <c r="L17" s="536" t="str">
        <f>IF($E17=0," ",'t12'!H17/$E17)</f>
        <v xml:space="preserve"> </v>
      </c>
      <c r="M17" s="537">
        <f t="shared" si="0"/>
        <v>0</v>
      </c>
      <c r="N17" s="538" t="str">
        <f>IF($E17=0," ",'t12'!I17/$E17)</f>
        <v xml:space="preserve"> </v>
      </c>
      <c r="O17" s="538" t="str">
        <f>IF($E17=0," ",'t12'!J17/$E17)</f>
        <v xml:space="preserve"> </v>
      </c>
      <c r="P17" s="536" t="str">
        <f>IF($E17=0," ",'t13'!X17/$E17)</f>
        <v xml:space="preserve"> </v>
      </c>
      <c r="Q17" s="536" t="str">
        <f>IF($E17=0," ",SUM('t13'!C17:K17)/$E17)</f>
        <v xml:space="preserve"> </v>
      </c>
      <c r="R17" s="536" t="str">
        <f>IF($E17=0," ",(SUM('t13'!L17:U17)+'t13'!W17)/$E17)</f>
        <v xml:space="preserve"> </v>
      </c>
      <c r="S17" s="537">
        <f t="shared" si="1"/>
        <v>0</v>
      </c>
      <c r="T17" s="538" t="str">
        <f>IF($E17=0," ",'t13'!V17/$E17)</f>
        <v xml:space="preserve"> </v>
      </c>
    </row>
    <row r="18" spans="1:25" s="98" customFormat="1" x14ac:dyDescent="0.2">
      <c r="A18" s="120" t="str">
        <f>'t1'!A18</f>
        <v>ISTRUTTORI</v>
      </c>
      <c r="B18" s="91" t="str">
        <f>'t1'!B18</f>
        <v>0IR000</v>
      </c>
      <c r="C18" s="534">
        <f>'t1'!K18+'t1'!L18</f>
        <v>0</v>
      </c>
      <c r="D18" s="534">
        <f>('t1'!K18+'t1'!L18)-SUM('t3'!C18:F18,'t3'!I18:J18)+SUM('t3'!K18:N18)</f>
        <v>0</v>
      </c>
      <c r="E18" s="535">
        <f>'t12'!C18/12</f>
        <v>0</v>
      </c>
      <c r="F18" s="535" t="str">
        <f>IF($D18&gt;0,(('t11'!C20+'t11'!D20)/$D18)," ")</f>
        <v xml:space="preserve"> </v>
      </c>
      <c r="G18" s="535" t="str">
        <f>IF($D18&gt;0,(SUM('t11'!E20:N20)/$D18)," ")</f>
        <v xml:space="preserve"> </v>
      </c>
      <c r="H18" s="535" t="str">
        <f>IF($D18&gt;0,(SUM('t11'!O20:R20)/$D18)," ")</f>
        <v xml:space="preserve"> </v>
      </c>
      <c r="I18" s="536" t="str">
        <f>IF($E18=0," ",('t12'!D18)/$E18)</f>
        <v xml:space="preserve"> </v>
      </c>
      <c r="J18" s="536" t="str">
        <f>IF($E18=0," ",'t12'!E18/$E18)</f>
        <v xml:space="preserve"> </v>
      </c>
      <c r="K18" s="536" t="str">
        <f>IF($E18=0," ",'t12'!G18/$E18)</f>
        <v xml:space="preserve"> </v>
      </c>
      <c r="L18" s="536" t="str">
        <f>IF($E18=0," ",'t12'!H18/$E18)</f>
        <v xml:space="preserve"> </v>
      </c>
      <c r="M18" s="537">
        <f t="shared" si="0"/>
        <v>0</v>
      </c>
      <c r="N18" s="538" t="str">
        <f>IF($E18=0," ",'t12'!I18/$E18)</f>
        <v xml:space="preserve"> </v>
      </c>
      <c r="O18" s="538" t="str">
        <f>IF($E18=0," ",'t12'!J18/$E18)</f>
        <v xml:space="preserve"> </v>
      </c>
      <c r="P18" s="536" t="str">
        <f>IF($E18=0," ",'t13'!X18/$E18)</f>
        <v xml:space="preserve"> </v>
      </c>
      <c r="Q18" s="536" t="str">
        <f>IF($E18=0," ",SUM('t13'!C18:K18)/$E18)</f>
        <v xml:space="preserve"> </v>
      </c>
      <c r="R18" s="536" t="str">
        <f>IF($E18=0," ",(SUM('t13'!L18:U18)+'t13'!W18)/$E18)</f>
        <v xml:space="preserve"> </v>
      </c>
      <c r="S18" s="537">
        <f t="shared" si="1"/>
        <v>0</v>
      </c>
      <c r="T18" s="538" t="str">
        <f>IF($E18=0," ",'t13'!V18/$E18)</f>
        <v xml:space="preserve"> </v>
      </c>
      <c r="V18"/>
      <c r="W18"/>
      <c r="X18"/>
      <c r="Y18"/>
    </row>
    <row r="19" spans="1:25" s="98" customFormat="1" x14ac:dyDescent="0.2">
      <c r="A19" s="120" t="str">
        <f>'t1'!A19</f>
        <v>OPERATORI ESPERTI</v>
      </c>
      <c r="B19" s="91" t="str">
        <f>'t1'!B19</f>
        <v>0OEESP</v>
      </c>
      <c r="C19" s="534">
        <f>'t1'!K19+'t1'!L19</f>
        <v>0</v>
      </c>
      <c r="D19" s="534">
        <f>('t1'!K19+'t1'!L19)-SUM('t3'!C19:F19,'t3'!I19:J19)+SUM('t3'!K19:N19)</f>
        <v>0</v>
      </c>
      <c r="E19" s="535">
        <f>'t12'!C19/12</f>
        <v>0</v>
      </c>
      <c r="F19" s="535" t="str">
        <f>IF($D19&gt;0,(('t11'!C21+'t11'!D21)/$D19)," ")</f>
        <v xml:space="preserve"> </v>
      </c>
      <c r="G19" s="535" t="str">
        <f>IF($D19&gt;0,(SUM('t11'!E21:N21)/$D19)," ")</f>
        <v xml:space="preserve"> </v>
      </c>
      <c r="H19" s="535" t="str">
        <f>IF($D19&gt;0,(SUM('t11'!O21:R21)/$D19)," ")</f>
        <v xml:space="preserve"> </v>
      </c>
      <c r="I19" s="536" t="str">
        <f>IF($E19=0," ",('t12'!D19)/$E19)</f>
        <v xml:space="preserve"> </v>
      </c>
      <c r="J19" s="536" t="str">
        <f>IF($E19=0," ",'t12'!E19/$E19)</f>
        <v xml:space="preserve"> </v>
      </c>
      <c r="K19" s="536" t="str">
        <f>IF($E19=0," ",'t12'!G19/$E19)</f>
        <v xml:space="preserve"> </v>
      </c>
      <c r="L19" s="536" t="str">
        <f>IF($E19=0," ",'t12'!H19/$E19)</f>
        <v xml:space="preserve"> </v>
      </c>
      <c r="M19" s="537">
        <f t="shared" si="0"/>
        <v>0</v>
      </c>
      <c r="N19" s="538" t="str">
        <f>IF($E19=0," ",'t12'!I19/$E19)</f>
        <v xml:space="preserve"> </v>
      </c>
      <c r="O19" s="538" t="str">
        <f>IF($E19=0," ",'t12'!J19/$E19)</f>
        <v xml:space="preserve"> </v>
      </c>
      <c r="P19" s="536" t="str">
        <f>IF($E19=0," ",'t13'!X19/$E19)</f>
        <v xml:space="preserve"> </v>
      </c>
      <c r="Q19" s="536" t="str">
        <f>IF($E19=0," ",SUM('t13'!C19:K19)/$E19)</f>
        <v xml:space="preserve"> </v>
      </c>
      <c r="R19" s="536" t="str">
        <f>IF($E19=0," ",(SUM('t13'!L19:U19)+'t13'!W19)/$E19)</f>
        <v xml:space="preserve"> </v>
      </c>
      <c r="S19" s="537">
        <f t="shared" si="1"/>
        <v>0</v>
      </c>
      <c r="T19" s="538" t="str">
        <f>IF($E19=0," ",'t13'!V19/$E19)</f>
        <v xml:space="preserve"> </v>
      </c>
      <c r="V19"/>
      <c r="W19"/>
      <c r="X19"/>
      <c r="Y19"/>
    </row>
    <row r="20" spans="1:25" s="98" customFormat="1" x14ac:dyDescent="0.2">
      <c r="A20" s="120" t="str">
        <f>'t1'!A20</f>
        <v>OPERATORI</v>
      </c>
      <c r="B20" s="91" t="str">
        <f>'t1'!B20</f>
        <v>0OP000</v>
      </c>
      <c r="C20" s="534">
        <f>'t1'!K20+'t1'!L20</f>
        <v>0</v>
      </c>
      <c r="D20" s="534">
        <f>('t1'!K20+'t1'!L20)-SUM('t3'!C20:F20,'t3'!I20:J20)+SUM('t3'!K20:N20)</f>
        <v>0</v>
      </c>
      <c r="E20" s="535">
        <f>'t12'!C20/12</f>
        <v>0</v>
      </c>
      <c r="F20" s="535" t="str">
        <f>IF($D20&gt;0,(('t11'!C22+'t11'!D22)/$D20)," ")</f>
        <v xml:space="preserve"> </v>
      </c>
      <c r="G20" s="535" t="str">
        <f>IF($D20&gt;0,(SUM('t11'!E22:N22)/$D20)," ")</f>
        <v xml:space="preserve"> </v>
      </c>
      <c r="H20" s="535" t="str">
        <f>IF($D20&gt;0,(SUM('t11'!O22:R22)/$D20)," ")</f>
        <v xml:space="preserve"> </v>
      </c>
      <c r="I20" s="536" t="str">
        <f>IF($E20=0," ",('t12'!D20)/$E20)</f>
        <v xml:space="preserve"> </v>
      </c>
      <c r="J20" s="536" t="str">
        <f>IF($E20=0," ",'t12'!E20/$E20)</f>
        <v xml:space="preserve"> </v>
      </c>
      <c r="K20" s="536" t="str">
        <f>IF($E20=0," ",'t12'!G20/$E20)</f>
        <v xml:space="preserve"> </v>
      </c>
      <c r="L20" s="536" t="str">
        <f>IF($E20=0," ",'t12'!H20/$E20)</f>
        <v xml:space="preserve"> </v>
      </c>
      <c r="M20" s="537">
        <f t="shared" si="0"/>
        <v>0</v>
      </c>
      <c r="N20" s="538" t="str">
        <f>IF($E20=0," ",'t12'!I20/$E20)</f>
        <v xml:space="preserve"> </v>
      </c>
      <c r="O20" s="538" t="str">
        <f>IF($E20=0," ",'t12'!J20/$E20)</f>
        <v xml:space="preserve"> </v>
      </c>
      <c r="P20" s="536" t="str">
        <f>IF($E20=0," ",'t13'!X20/$E20)</f>
        <v xml:space="preserve"> </v>
      </c>
      <c r="Q20" s="536" t="str">
        <f>IF($E20=0," ",SUM('t13'!C20:K20)/$E20)</f>
        <v xml:space="preserve"> </v>
      </c>
      <c r="R20" s="536" t="str">
        <f>IF($E20=0," ",(SUM('t13'!L20:U20)+'t13'!W20)/$E20)</f>
        <v xml:space="preserve"> </v>
      </c>
      <c r="S20" s="537">
        <f t="shared" si="1"/>
        <v>0</v>
      </c>
      <c r="T20" s="538" t="str">
        <f>IF($E20=0," ",'t13'!V20/$E20)</f>
        <v xml:space="preserve"> </v>
      </c>
      <c r="V20"/>
      <c r="W20"/>
      <c r="X20"/>
      <c r="Y20"/>
    </row>
    <row r="21" spans="1:25" s="98" customFormat="1" x14ac:dyDescent="0.2">
      <c r="A21" s="120" t="str">
        <f>'t1'!A21</f>
        <v>CONTRATTISTI</v>
      </c>
      <c r="B21" s="91" t="str">
        <f>'t1'!B21</f>
        <v>000061</v>
      </c>
      <c r="C21" s="534">
        <f>'t1'!K21+'t1'!L21</f>
        <v>0</v>
      </c>
      <c r="D21" s="534">
        <f>('t1'!K21+'t1'!L21)-SUM('t3'!C21:F21,'t3'!I21:J21)+SUM('t3'!K21:N21)</f>
        <v>0</v>
      </c>
      <c r="E21" s="535">
        <f>'t12'!C21/12</f>
        <v>0</v>
      </c>
      <c r="F21" s="535" t="str">
        <f>IF($D21&gt;0,(('t11'!C23+'t11'!D23)/$D21)," ")</f>
        <v xml:space="preserve"> </v>
      </c>
      <c r="G21" s="535" t="str">
        <f>IF($D21&gt;0,(SUM('t11'!E23:N23)/$D21)," ")</f>
        <v xml:space="preserve"> </v>
      </c>
      <c r="H21" s="535" t="str">
        <f>IF($D21&gt;0,(SUM('t11'!O23:R23)/$D21)," ")</f>
        <v xml:space="preserve"> </v>
      </c>
      <c r="I21" s="536" t="str">
        <f>IF($E21=0," ",('t12'!D21)/$E21)</f>
        <v xml:space="preserve"> </v>
      </c>
      <c r="J21" s="536" t="str">
        <f>IF($E21=0," ",'t12'!E21/$E21)</f>
        <v xml:space="preserve"> </v>
      </c>
      <c r="K21" s="536" t="str">
        <f>IF($E21=0," ",'t12'!G21/$E21)</f>
        <v xml:space="preserve"> </v>
      </c>
      <c r="L21" s="536" t="str">
        <f>IF($E21=0," ",'t12'!H21/$E21)</f>
        <v xml:space="preserve"> </v>
      </c>
      <c r="M21" s="537">
        <f>SUM(I21:L21)</f>
        <v>0</v>
      </c>
      <c r="N21" s="538" t="str">
        <f>IF($E21=0," ",'t12'!I21/$E21)</f>
        <v xml:space="preserve"> </v>
      </c>
      <c r="O21" s="538" t="str">
        <f>IF($E21=0," ",'t12'!J21/$E21)</f>
        <v xml:space="preserve"> </v>
      </c>
      <c r="P21" s="536" t="str">
        <f>IF($E21=0," ",'t13'!X21/$E21)</f>
        <v xml:space="preserve"> </v>
      </c>
      <c r="Q21" s="536" t="str">
        <f>IF($E21=0," ",SUM('t13'!C21:K21)/$E21)</f>
        <v xml:space="preserve"> </v>
      </c>
      <c r="R21" s="536" t="str">
        <f>IF($E21=0," ",(SUM('t13'!L21:U21)+'t13'!W21)/$E21)</f>
        <v xml:space="preserve"> </v>
      </c>
      <c r="S21" s="537">
        <f>SUM(P21:R21)</f>
        <v>0</v>
      </c>
      <c r="T21" s="538" t="str">
        <f>IF($E21=0," ",'t13'!V21/$E21)</f>
        <v xml:space="preserve"> </v>
      </c>
      <c r="V21"/>
      <c r="W21"/>
      <c r="X21"/>
      <c r="Y21"/>
    </row>
    <row r="22" spans="1:25" s="98" customFormat="1" x14ac:dyDescent="0.2">
      <c r="A22" s="120" t="str">
        <f>'t1'!A22</f>
        <v>COLLABORATORE A T.D. ART. 90 TUEL</v>
      </c>
      <c r="B22" s="91" t="str">
        <f>'t1'!B22</f>
        <v>000096</v>
      </c>
      <c r="C22" s="534">
        <f>'t1'!K22+'t1'!L22</f>
        <v>0</v>
      </c>
      <c r="D22" s="534">
        <f>('t1'!K22+'t1'!L22)-SUM('t3'!C22:F22,'t3'!I22:J22)+SUM('t3'!K22:N22)</f>
        <v>0</v>
      </c>
      <c r="E22" s="535">
        <f>'t12'!C22/12</f>
        <v>0</v>
      </c>
      <c r="F22" s="535" t="str">
        <f>IF($D22&gt;0,(('t11'!C24+'t11'!D24)/$D22)," ")</f>
        <v xml:space="preserve"> </v>
      </c>
      <c r="G22" s="535" t="str">
        <f>IF($D22&gt;0,(SUM('t11'!E24:N24)/$D22)," ")</f>
        <v xml:space="preserve"> </v>
      </c>
      <c r="H22" s="535" t="str">
        <f>IF($D22&gt;0,(SUM('t11'!O24:R24)/$D22)," ")</f>
        <v xml:space="preserve"> </v>
      </c>
      <c r="I22" s="536" t="str">
        <f>IF($E22=0," ",('t12'!D22)/$E22)</f>
        <v xml:space="preserve"> </v>
      </c>
      <c r="J22" s="536" t="str">
        <f>IF($E22=0," ",'t12'!E22/$E22)</f>
        <v xml:space="preserve"> </v>
      </c>
      <c r="K22" s="536" t="str">
        <f>IF($E22=0," ",'t12'!G22/$E22)</f>
        <v xml:space="preserve"> </v>
      </c>
      <c r="L22" s="536" t="str">
        <f>IF($E22=0," ",'t12'!H22/$E22)</f>
        <v xml:space="preserve"> </v>
      </c>
      <c r="M22" s="537">
        <f t="shared" si="0"/>
        <v>0</v>
      </c>
      <c r="N22" s="538" t="str">
        <f>IF($E22=0," ",'t12'!I22/$E22)</f>
        <v xml:space="preserve"> </v>
      </c>
      <c r="O22" s="538" t="str">
        <f>IF($E22=0," ",'t12'!J22/$E22)</f>
        <v xml:space="preserve"> </v>
      </c>
      <c r="P22" s="536" t="str">
        <f>IF($E22=0," ",'t13'!X22/$E22)</f>
        <v xml:space="preserve"> </v>
      </c>
      <c r="Q22" s="536" t="str">
        <f>IF($E22=0," ",SUM('t13'!C22:K22)/$E22)</f>
        <v xml:space="preserve"> </v>
      </c>
      <c r="R22" s="536" t="str">
        <f>IF($E22=0," ",(SUM('t13'!L22:U22)+'t13'!W22)/$E22)</f>
        <v xml:space="preserve"> </v>
      </c>
      <c r="S22" s="537">
        <f t="shared" si="1"/>
        <v>0</v>
      </c>
      <c r="T22" s="538" t="str">
        <f>IF($E22=0," ",'t13'!V22/$E22)</f>
        <v xml:space="preserve"> </v>
      </c>
      <c r="V22"/>
      <c r="W22"/>
      <c r="X22"/>
      <c r="Y22"/>
    </row>
    <row r="24" spans="1:25" x14ac:dyDescent="0.2">
      <c r="A24" s="3" t="str">
        <f>"(*)  Personale presente al 31/12/"&amp;'t1'!L1&amp;" di T1 - personale dell'amministrazione comandato/distaccato, fuori ruolo e in esonero di T3 + personale esterno comandato/distaccato e fuori ruolo di T3"</f>
        <v>(*)  Personale presente al 31/12/2023 di T1 - personale dell'amministrazione comandato/distaccato, fuori ruolo e in esonero di T3 + personale esterno comandato/distaccato e fuori ruolo di T3</v>
      </c>
    </row>
    <row r="25" spans="1:25" x14ac:dyDescent="0.2">
      <c r="A25" s="3" t="s">
        <v>504</v>
      </c>
    </row>
    <row r="28" spans="1:25" ht="18" x14ac:dyDescent="0.35">
      <c r="L28" s="1386"/>
    </row>
  </sheetData>
  <sheetProtection algorithmName="SHA-512" hashValue="ZKwOF7J7tjJviV/Za+dnEupsmiwq8TQLosK9m3T8WCt0uiaf7B0v7g8UPTy+/EBmyQC8MdkGonuE2i/sbPTPFQ==" saltValue="6XUveuuk6xftQKLfMOzQ9A==" spinCount="100000"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22">
    <pageSetUpPr fitToPage="1"/>
  </sheetPr>
  <dimension ref="A1:T46"/>
  <sheetViews>
    <sheetView showGridLines="0" workbookViewId="0">
      <pane ySplit="5" topLeftCell="A6" activePane="bottomLeft" state="frozen"/>
      <selection activeCell="A2" sqref="A2"/>
      <selection pane="bottomLeft" activeCell="B5" sqref="B5"/>
    </sheetView>
  </sheetViews>
  <sheetFormatPr defaultColWidth="9.28515625" defaultRowHeight="10.199999999999999" x14ac:dyDescent="0.2"/>
  <cols>
    <col min="1" max="1" width="37.7109375" style="3" customWidth="1"/>
    <col min="2" max="2" width="10" style="2" bestFit="1" customWidth="1"/>
    <col min="3" max="7" width="13.28515625" style="2" customWidth="1"/>
    <col min="8" max="8" width="15" style="2" customWidth="1"/>
    <col min="9" max="10" width="13.28515625" style="2" customWidth="1"/>
    <col min="11" max="16384" width="9.28515625" style="3"/>
  </cols>
  <sheetData>
    <row r="1" spans="1:13" ht="43.5" customHeight="1" x14ac:dyDescent="0.2">
      <c r="A1" s="1720" t="str">
        <f>'t1'!A1</f>
        <v>REGIONI ED AUTONOMIE LOCALI - anno 2023</v>
      </c>
      <c r="B1" s="1720"/>
      <c r="C1" s="1720"/>
      <c r="D1" s="1720"/>
      <c r="E1" s="1720"/>
      <c r="F1" s="1720"/>
      <c r="G1" s="1720"/>
      <c r="H1" s="1720"/>
      <c r="I1" s="284"/>
      <c r="J1" s="281"/>
      <c r="M1"/>
    </row>
    <row r="2" spans="1:13" ht="21" customHeight="1" x14ac:dyDescent="0.2">
      <c r="B2" s="3"/>
      <c r="C2" s="3"/>
      <c r="D2" s="1733"/>
      <c r="E2" s="1733"/>
      <c r="F2" s="1733"/>
      <c r="G2" s="1733"/>
      <c r="H2" s="1733"/>
      <c r="I2" s="1733"/>
      <c r="J2" s="1733"/>
      <c r="M2"/>
    </row>
    <row r="3" spans="1:13" s="172" customFormat="1" ht="21" customHeight="1" x14ac:dyDescent="0.25">
      <c r="A3" s="172" t="str">
        <f>"Tavola di coerenza tra presenti al 31.12."&amp;'t1'!L1&amp;" e presenti al 31.12."&amp;'t1'!L1-1&amp;" (Squadratura 1)"</f>
        <v>Tavola di coerenza tra presenti al 31.12.2023 e presenti al 31.12.2022 (Squadratura 1)</v>
      </c>
      <c r="B3" s="283"/>
    </row>
    <row r="4" spans="1:13" ht="36.75" customHeight="1" x14ac:dyDescent="0.2">
      <c r="A4" s="154" t="s">
        <v>193</v>
      </c>
      <c r="B4" s="155" t="s">
        <v>192</v>
      </c>
      <c r="C4" s="155" t="str">
        <f>"Presenti 31.12."&amp;'t1'!L1-1&amp;" (Tab 1)"</f>
        <v>Presenti 31.12.2022 (Tab 1)</v>
      </c>
      <c r="D4" s="155" t="s">
        <v>185</v>
      </c>
      <c r="E4" s="155" t="s">
        <v>240</v>
      </c>
      <c r="F4" s="155" t="s">
        <v>187</v>
      </c>
      <c r="G4" s="155" t="s">
        <v>186</v>
      </c>
      <c r="H4" s="155" t="str">
        <f>"Presenti 31.12."&amp;'t1'!L1&amp;" (Calcolati)"</f>
        <v>Presenti 31.12.2023 (Calcolati)</v>
      </c>
      <c r="I4" s="155" t="str">
        <f>"Presenti 31.12."&amp;'t1'!L1&amp;" (Tab 1)"</f>
        <v>Presenti 31.12.2023 (Tab 1)</v>
      </c>
      <c r="J4" s="155" t="s">
        <v>202</v>
      </c>
    </row>
    <row r="5" spans="1:13" x14ac:dyDescent="0.2">
      <c r="A5" s="160"/>
      <c r="B5" s="155"/>
      <c r="C5" s="161" t="s">
        <v>194</v>
      </c>
      <c r="D5" s="161" t="s">
        <v>195</v>
      </c>
      <c r="E5" s="161" t="s">
        <v>196</v>
      </c>
      <c r="F5" s="161" t="s">
        <v>197</v>
      </c>
      <c r="G5" s="161" t="s">
        <v>198</v>
      </c>
      <c r="H5" s="161" t="s">
        <v>199</v>
      </c>
      <c r="I5" s="161" t="s">
        <v>200</v>
      </c>
      <c r="J5" s="161" t="s">
        <v>201</v>
      </c>
    </row>
    <row r="6" spans="1:13" ht="14.1" customHeight="1" x14ac:dyDescent="0.2">
      <c r="A6" s="19" t="str">
        <f>'t1'!A6</f>
        <v>SEGRETARIO A</v>
      </c>
      <c r="B6" s="162" t="str">
        <f>'t1'!B6</f>
        <v>0D0102</v>
      </c>
      <c r="C6" s="302">
        <f>'t1'!C6+'t1'!D6</f>
        <v>0</v>
      </c>
      <c r="D6" s="302">
        <f>'t5'!U7+'t5'!V7</f>
        <v>0</v>
      </c>
      <c r="E6" s="303">
        <f>'t6'!U7+'t6'!V7</f>
        <v>0</v>
      </c>
      <c r="F6" s="303">
        <f>'t4'!T15</f>
        <v>0</v>
      </c>
      <c r="G6" s="303">
        <f>'t4'!C32</f>
        <v>0</v>
      </c>
      <c r="H6" s="303">
        <f>C6-D6+E6-F6+G6</f>
        <v>0</v>
      </c>
      <c r="I6" s="303">
        <f>'t1'!K6+'t1'!L6</f>
        <v>0</v>
      </c>
      <c r="J6" s="91" t="str">
        <f>IF(H6=I6,"OK","ERRORE")</f>
        <v>OK</v>
      </c>
    </row>
    <row r="7" spans="1:13" ht="14.1" customHeight="1" x14ac:dyDescent="0.2">
      <c r="A7" s="19" t="str">
        <f>'t1'!A7</f>
        <v>SEGRETARIO B</v>
      </c>
      <c r="B7" s="162" t="str">
        <f>'t1'!B7</f>
        <v>0D0103</v>
      </c>
      <c r="C7" s="302">
        <f>'t1'!C7+'t1'!D7</f>
        <v>0</v>
      </c>
      <c r="D7" s="302">
        <f>'t5'!U8+'t5'!V8</f>
        <v>0</v>
      </c>
      <c r="E7" s="303">
        <f>'t6'!U8+'t6'!V8</f>
        <v>0</v>
      </c>
      <c r="F7" s="303">
        <f>'t4'!T16</f>
        <v>0</v>
      </c>
      <c r="G7" s="303">
        <f>'t4'!D32</f>
        <v>0</v>
      </c>
      <c r="H7" s="303">
        <f t="shared" ref="H7:H22" si="0">C7-D7+E7-F7+G7</f>
        <v>0</v>
      </c>
      <c r="I7" s="303">
        <f>'t1'!K7+'t1'!L7</f>
        <v>0</v>
      </c>
      <c r="J7" s="91" t="str">
        <f>IF(H7=I7,"OK","ERRORE")</f>
        <v>OK</v>
      </c>
    </row>
    <row r="8" spans="1:13" ht="14.1" customHeight="1" x14ac:dyDescent="0.2">
      <c r="A8" s="19" t="str">
        <f>'t1'!A8</f>
        <v>SEGRETARIO C</v>
      </c>
      <c r="B8" s="162" t="str">
        <f>'t1'!B8</f>
        <v>0D0485</v>
      </c>
      <c r="C8" s="302">
        <f>'t1'!C8+'t1'!D8</f>
        <v>0</v>
      </c>
      <c r="D8" s="302">
        <f>'t5'!U9+'t5'!V9</f>
        <v>0</v>
      </c>
      <c r="E8" s="303">
        <f>'t6'!U9+'t6'!V9</f>
        <v>0</v>
      </c>
      <c r="F8" s="303">
        <f>'t4'!T17</f>
        <v>0</v>
      </c>
      <c r="G8" s="303">
        <f>'t4'!E32</f>
        <v>0</v>
      </c>
      <c r="H8" s="303">
        <f t="shared" si="0"/>
        <v>0</v>
      </c>
      <c r="I8" s="303">
        <f>'t1'!K8+'t1'!L8</f>
        <v>0</v>
      </c>
      <c r="J8" s="91" t="str">
        <f>IF(H8=I8,"OK","ERRORE")</f>
        <v>OK</v>
      </c>
    </row>
    <row r="9" spans="1:13" ht="14.1" customHeight="1" x14ac:dyDescent="0.2">
      <c r="A9" s="19" t="str">
        <f>'t1'!A9</f>
        <v>DIRETTORE  GENERALE</v>
      </c>
      <c r="B9" s="162" t="str">
        <f>'t1'!B9</f>
        <v>0D0097</v>
      </c>
      <c r="C9" s="302">
        <f>'t1'!C9+'t1'!D9</f>
        <v>0</v>
      </c>
      <c r="D9" s="302">
        <f>'t5'!U10+'t5'!V10</f>
        <v>0</v>
      </c>
      <c r="E9" s="303">
        <f>'t6'!U10+'t6'!V10</f>
        <v>0</v>
      </c>
      <c r="F9" s="303">
        <f>'t4'!T18</f>
        <v>0</v>
      </c>
      <c r="G9" s="303">
        <f>'t4'!F32</f>
        <v>0</v>
      </c>
      <c r="H9" s="303">
        <f t="shared" si="0"/>
        <v>0</v>
      </c>
      <c r="I9" s="303">
        <f>'t1'!K9+'t1'!L9</f>
        <v>0</v>
      </c>
      <c r="J9" s="91" t="str">
        <f t="shared" ref="J9:J16" si="1">IF(H9=I9,"OK","ERRORE")</f>
        <v>OK</v>
      </c>
    </row>
    <row r="10" spans="1:13" ht="14.1" customHeight="1" x14ac:dyDescent="0.2">
      <c r="A10" s="19" t="str">
        <f>'t1'!A10</f>
        <v>ALTE SPECIALIZZ. FUORI D.O.</v>
      </c>
      <c r="B10" s="162" t="str">
        <f>'t1'!B10</f>
        <v>0D0095</v>
      </c>
      <c r="C10" s="302">
        <f>'t1'!C10+'t1'!D10</f>
        <v>0</v>
      </c>
      <c r="D10" s="302">
        <f>'t5'!U11+'t5'!V11</f>
        <v>0</v>
      </c>
      <c r="E10" s="303">
        <f>'t6'!U11+'t6'!V11</f>
        <v>0</v>
      </c>
      <c r="F10" s="303">
        <f>'t4'!T19</f>
        <v>0</v>
      </c>
      <c r="G10" s="303">
        <f>'t4'!G32</f>
        <v>0</v>
      </c>
      <c r="H10" s="303">
        <f t="shared" si="0"/>
        <v>0</v>
      </c>
      <c r="I10" s="303">
        <f>'t1'!K10+'t1'!L10</f>
        <v>0</v>
      </c>
      <c r="J10" s="91" t="str">
        <f t="shared" si="1"/>
        <v>OK</v>
      </c>
    </row>
    <row r="11" spans="1:13" ht="14.1" customHeight="1" x14ac:dyDescent="0.2">
      <c r="A11" s="19" t="str">
        <f>'t1'!A11</f>
        <v>DIRIGENTE A TEMPO DETERMINATO FUORI D.O.</v>
      </c>
      <c r="B11" s="162" t="str">
        <f>'t1'!B11</f>
        <v>0D0098</v>
      </c>
      <c r="C11" s="302">
        <f>'t1'!C11+'t1'!D11</f>
        <v>0</v>
      </c>
      <c r="D11" s="302">
        <f>'t5'!U12+'t5'!V12</f>
        <v>0</v>
      </c>
      <c r="E11" s="303">
        <f>'t6'!U12+'t6'!V12</f>
        <v>0</v>
      </c>
      <c r="F11" s="303">
        <f>'t4'!T20</f>
        <v>0</v>
      </c>
      <c r="G11" s="303">
        <f>'t4'!H32</f>
        <v>0</v>
      </c>
      <c r="H11" s="303">
        <f t="shared" si="0"/>
        <v>0</v>
      </c>
      <c r="I11" s="303">
        <f>'t1'!K11+'t1'!L11</f>
        <v>0</v>
      </c>
      <c r="J11" s="91" t="str">
        <f t="shared" si="1"/>
        <v>OK</v>
      </c>
    </row>
    <row r="12" spans="1:13" ht="14.1" customHeight="1" x14ac:dyDescent="0.2">
      <c r="A12" s="19" t="str">
        <f>'t1'!A12</f>
        <v>SEGRETARIO GENERALE CCIAA</v>
      </c>
      <c r="B12" s="162" t="str">
        <f>'t1'!B12</f>
        <v>0D0104</v>
      </c>
      <c r="C12" s="302">
        <f>'t1'!C12+'t1'!D12</f>
        <v>0</v>
      </c>
      <c r="D12" s="302">
        <f>'t5'!U13+'t5'!V13</f>
        <v>0</v>
      </c>
      <c r="E12" s="303">
        <f>'t6'!U13+'t6'!V13</f>
        <v>0</v>
      </c>
      <c r="F12" s="303">
        <f>'t4'!T21</f>
        <v>0</v>
      </c>
      <c r="G12" s="303">
        <f>'t4'!I32</f>
        <v>0</v>
      </c>
      <c r="H12" s="303">
        <f t="shared" si="0"/>
        <v>0</v>
      </c>
      <c r="I12" s="303">
        <f>'t1'!K12+'t1'!L12</f>
        <v>0</v>
      </c>
      <c r="J12" s="91" t="str">
        <f t="shared" si="1"/>
        <v>OK</v>
      </c>
    </row>
    <row r="13" spans="1:13" ht="14.1" customHeight="1" x14ac:dyDescent="0.2">
      <c r="A13" s="19" t="str">
        <f>'t1'!A13</f>
        <v>DIRIGENTE A TEMPO INDETERMINATO</v>
      </c>
      <c r="B13" s="162" t="str">
        <f>'t1'!B13</f>
        <v>0D0164</v>
      </c>
      <c r="C13" s="302">
        <f>'t1'!C13+'t1'!D13</f>
        <v>0</v>
      </c>
      <c r="D13" s="302">
        <f>'t5'!U14+'t5'!V14</f>
        <v>0</v>
      </c>
      <c r="E13" s="303">
        <f>'t6'!U14+'t6'!V14</f>
        <v>0</v>
      </c>
      <c r="F13" s="303">
        <f>'t4'!T22</f>
        <v>0</v>
      </c>
      <c r="G13" s="303">
        <f>'t4'!J32</f>
        <v>0</v>
      </c>
      <c r="H13" s="303">
        <f t="shared" si="0"/>
        <v>0</v>
      </c>
      <c r="I13" s="303">
        <f>'t1'!K13+'t1'!L13</f>
        <v>0</v>
      </c>
      <c r="J13" s="91" t="str">
        <f t="shared" si="1"/>
        <v>OK</v>
      </c>
    </row>
    <row r="14" spans="1:13" ht="14.1" customHeight="1" x14ac:dyDescent="0.2">
      <c r="A14" s="19" t="str">
        <f>'t1'!A14</f>
        <v>DIRIGENTE A TEMPO DETERMINATO IN D.O.</v>
      </c>
      <c r="B14" s="162" t="str">
        <f>'t1'!B14</f>
        <v>0D0165</v>
      </c>
      <c r="C14" s="302">
        <f>'t1'!C14+'t1'!D14</f>
        <v>0</v>
      </c>
      <c r="D14" s="302">
        <f>'t5'!U15+'t5'!V15</f>
        <v>0</v>
      </c>
      <c r="E14" s="303">
        <f>'t6'!U15+'t6'!V15</f>
        <v>0</v>
      </c>
      <c r="F14" s="303">
        <f>'t4'!T23</f>
        <v>0</v>
      </c>
      <c r="G14" s="303">
        <f>'t4'!K32</f>
        <v>0</v>
      </c>
      <c r="H14" s="303">
        <f t="shared" si="0"/>
        <v>0</v>
      </c>
      <c r="I14" s="303">
        <f>'t1'!K14+'t1'!L14</f>
        <v>0</v>
      </c>
      <c r="J14" s="91" t="str">
        <f t="shared" si="1"/>
        <v>OK</v>
      </c>
    </row>
    <row r="15" spans="1:13" ht="14.1" customHeight="1" x14ac:dyDescent="0.2">
      <c r="A15" s="19" t="str">
        <f>'t1'!A15</f>
        <v xml:space="preserve">ALTE SPECIALIZZ. IN D.O. </v>
      </c>
      <c r="B15" s="162" t="str">
        <f>'t1'!B15</f>
        <v>0D0I95</v>
      </c>
      <c r="C15" s="302">
        <f>'t1'!C15+'t1'!D15</f>
        <v>0</v>
      </c>
      <c r="D15" s="302">
        <f>'t5'!U16+'t5'!V16</f>
        <v>0</v>
      </c>
      <c r="E15" s="303">
        <f>'t6'!U16+'t6'!V16</f>
        <v>0</v>
      </c>
      <c r="F15" s="303">
        <f>'t4'!T24</f>
        <v>0</v>
      </c>
      <c r="G15" s="303">
        <f>'t4'!L32</f>
        <v>0</v>
      </c>
      <c r="H15" s="303">
        <f t="shared" si="0"/>
        <v>0</v>
      </c>
      <c r="I15" s="303">
        <f>'t1'!K15+'t1'!L15</f>
        <v>0</v>
      </c>
      <c r="J15" s="91" t="str">
        <f t="shared" si="1"/>
        <v>OK</v>
      </c>
    </row>
    <row r="16" spans="1:13" ht="14.1" customHeight="1" x14ac:dyDescent="0.2">
      <c r="A16" s="19" t="str">
        <f>'t1'!A16</f>
        <v>RESPONSABILE DEI SERVIZI O DEGLI UFFICI IN D.O</v>
      </c>
      <c r="B16" s="162" t="str">
        <f>'t1'!B16</f>
        <v>0D0I96</v>
      </c>
      <c r="C16" s="302">
        <f>'t1'!C16+'t1'!D16</f>
        <v>0</v>
      </c>
      <c r="D16" s="302">
        <f>'t5'!U17+'t5'!V17</f>
        <v>0</v>
      </c>
      <c r="E16" s="303">
        <f>'t6'!U17+'t6'!V17</f>
        <v>0</v>
      </c>
      <c r="F16" s="303">
        <f>'t4'!T25</f>
        <v>0</v>
      </c>
      <c r="G16" s="303">
        <f>'t4'!M32</f>
        <v>0</v>
      </c>
      <c r="H16" s="303">
        <f t="shared" si="0"/>
        <v>0</v>
      </c>
      <c r="I16" s="303">
        <f>'t1'!K16+'t1'!L16</f>
        <v>0</v>
      </c>
      <c r="J16" s="91" t="str">
        <f t="shared" si="1"/>
        <v>OK</v>
      </c>
    </row>
    <row r="17" spans="1:20" ht="14.1" customHeight="1" x14ac:dyDescent="0.2">
      <c r="A17" s="19" t="str">
        <f>'t1'!A17</f>
        <v>FUNZIONARI ED ELEVATA QUALIFICAZIONE</v>
      </c>
      <c r="B17" s="162" t="str">
        <f>'t1'!B17</f>
        <v>0FZEQF</v>
      </c>
      <c r="C17" s="302">
        <f>'t1'!C17+'t1'!D17</f>
        <v>0</v>
      </c>
      <c r="D17" s="302">
        <f>'t5'!U18+'t5'!V18</f>
        <v>0</v>
      </c>
      <c r="E17" s="303">
        <f>'t6'!U18+'t6'!V18</f>
        <v>0</v>
      </c>
      <c r="F17" s="303">
        <f>'t4'!T26</f>
        <v>0</v>
      </c>
      <c r="G17" s="303">
        <f>'t4'!N32</f>
        <v>0</v>
      </c>
      <c r="H17" s="303">
        <f t="shared" si="0"/>
        <v>0</v>
      </c>
      <c r="I17" s="303">
        <f>'t1'!K17+'t1'!L17</f>
        <v>0</v>
      </c>
      <c r="J17" s="91" t="str">
        <f t="shared" ref="J17:J23" si="2">IF(H17=I17,"OK","ERRORE")</f>
        <v>OK</v>
      </c>
    </row>
    <row r="18" spans="1:20" ht="14.1" customHeight="1" x14ac:dyDescent="0.2">
      <c r="A18" s="19" t="str">
        <f>'t1'!A18</f>
        <v>ISTRUTTORI</v>
      </c>
      <c r="B18" s="162" t="str">
        <f>'t1'!B18</f>
        <v>0IR000</v>
      </c>
      <c r="C18" s="302">
        <f>'t1'!C18+'t1'!D18</f>
        <v>0</v>
      </c>
      <c r="D18" s="302">
        <f>'t5'!U19+'t5'!V19</f>
        <v>0</v>
      </c>
      <c r="E18" s="303">
        <f>'t6'!U19+'t6'!V19</f>
        <v>0</v>
      </c>
      <c r="F18" s="303">
        <f>'t4'!T27</f>
        <v>0</v>
      </c>
      <c r="G18" s="303">
        <f>'t4'!O32</f>
        <v>0</v>
      </c>
      <c r="H18" s="303">
        <f t="shared" si="0"/>
        <v>0</v>
      </c>
      <c r="I18" s="303">
        <f>'t1'!K18+'t1'!L18</f>
        <v>0</v>
      </c>
      <c r="J18" s="91" t="str">
        <f t="shared" si="2"/>
        <v>OK</v>
      </c>
    </row>
    <row r="19" spans="1:20" ht="14.1" customHeight="1" x14ac:dyDescent="0.2">
      <c r="A19" s="19" t="str">
        <f>'t1'!A19</f>
        <v>OPERATORI ESPERTI</v>
      </c>
      <c r="B19" s="162" t="str">
        <f>'t1'!B19</f>
        <v>0OEESP</v>
      </c>
      <c r="C19" s="302">
        <f>'t1'!C19+'t1'!D19</f>
        <v>0</v>
      </c>
      <c r="D19" s="302">
        <f>'t5'!U20+'t5'!V20</f>
        <v>0</v>
      </c>
      <c r="E19" s="303">
        <f>'t6'!U20+'t6'!V20</f>
        <v>0</v>
      </c>
      <c r="F19" s="303">
        <f>'t4'!T28</f>
        <v>0</v>
      </c>
      <c r="G19" s="303">
        <f>'t4'!P32</f>
        <v>0</v>
      </c>
      <c r="H19" s="303">
        <f t="shared" si="0"/>
        <v>0</v>
      </c>
      <c r="I19" s="303">
        <f>'t1'!K19+'t1'!L19</f>
        <v>0</v>
      </c>
      <c r="J19" s="91" t="str">
        <f t="shared" si="2"/>
        <v>OK</v>
      </c>
    </row>
    <row r="20" spans="1:20" ht="14.1" customHeight="1" x14ac:dyDescent="0.2">
      <c r="A20" s="19" t="str">
        <f>'t1'!A20</f>
        <v>OPERATORI</v>
      </c>
      <c r="B20" s="162" t="str">
        <f>'t1'!B20</f>
        <v>0OP000</v>
      </c>
      <c r="C20" s="302">
        <f>'t1'!C20+'t1'!D20</f>
        <v>0</v>
      </c>
      <c r="D20" s="302">
        <f>'t5'!U21+'t5'!V21</f>
        <v>0</v>
      </c>
      <c r="E20" s="303">
        <f>'t6'!U21+'t6'!V21</f>
        <v>0</v>
      </c>
      <c r="F20" s="303">
        <f>'t4'!T29</f>
        <v>0</v>
      </c>
      <c r="G20" s="303">
        <f>'t4'!Q32</f>
        <v>0</v>
      </c>
      <c r="H20" s="303">
        <f t="shared" si="0"/>
        <v>0</v>
      </c>
      <c r="I20" s="303">
        <f>'t1'!K20+'t1'!L20</f>
        <v>0</v>
      </c>
      <c r="J20" s="91" t="str">
        <f t="shared" si="2"/>
        <v>OK</v>
      </c>
    </row>
    <row r="21" spans="1:20" ht="14.1" customHeight="1" x14ac:dyDescent="0.2">
      <c r="A21" s="19" t="str">
        <f>'t1'!A21</f>
        <v>CONTRATTISTI</v>
      </c>
      <c r="B21" s="162" t="str">
        <f>'t1'!B21</f>
        <v>000061</v>
      </c>
      <c r="C21" s="302">
        <f>'t1'!C21+'t1'!D21</f>
        <v>0</v>
      </c>
      <c r="D21" s="302">
        <f>'t5'!U22+'t5'!V22</f>
        <v>0</v>
      </c>
      <c r="E21" s="303">
        <f>'t6'!U22+'t6'!V22</f>
        <v>0</v>
      </c>
      <c r="F21" s="303">
        <f>'t4'!T30</f>
        <v>0</v>
      </c>
      <c r="G21" s="303">
        <f>'t4'!R32</f>
        <v>0</v>
      </c>
      <c r="H21" s="303">
        <f t="shared" si="0"/>
        <v>0</v>
      </c>
      <c r="I21" s="303">
        <f>'t1'!K21+'t1'!L21</f>
        <v>0</v>
      </c>
      <c r="J21" s="91" t="str">
        <f t="shared" si="2"/>
        <v>OK</v>
      </c>
    </row>
    <row r="22" spans="1:20" ht="14.1" customHeight="1" x14ac:dyDescent="0.2">
      <c r="A22" s="19" t="str">
        <f>'t1'!A22</f>
        <v>COLLABORATORE A T.D. ART. 90 TUEL</v>
      </c>
      <c r="B22" s="162" t="str">
        <f>'t1'!B22</f>
        <v>000096</v>
      </c>
      <c r="C22" s="302">
        <f>'t1'!C22+'t1'!D22</f>
        <v>0</v>
      </c>
      <c r="D22" s="302">
        <f>'t5'!U23+'t5'!V23</f>
        <v>0</v>
      </c>
      <c r="E22" s="303">
        <f>'t6'!U23+'t6'!V23</f>
        <v>0</v>
      </c>
      <c r="F22" s="303">
        <f>'t4'!T31</f>
        <v>0</v>
      </c>
      <c r="G22" s="303">
        <f>'t4'!S32</f>
        <v>0</v>
      </c>
      <c r="H22" s="303">
        <f t="shared" si="0"/>
        <v>0</v>
      </c>
      <c r="I22" s="303">
        <f>'t1'!K22+'t1'!L22</f>
        <v>0</v>
      </c>
      <c r="J22" s="91" t="str">
        <f t="shared" si="2"/>
        <v>OK</v>
      </c>
    </row>
    <row r="23" spans="1:20" s="309" customFormat="1" ht="15.75" customHeight="1" x14ac:dyDescent="0.2">
      <c r="A23" s="325" t="str">
        <f>'t1'!A23</f>
        <v>TOTALE</v>
      </c>
      <c r="B23" s="180"/>
      <c r="C23" s="326">
        <f t="shared" ref="C23:I23" si="3">SUM(C6:C22)</f>
        <v>0</v>
      </c>
      <c r="D23" s="326">
        <f t="shared" si="3"/>
        <v>0</v>
      </c>
      <c r="E23" s="326">
        <f t="shared" si="3"/>
        <v>0</v>
      </c>
      <c r="F23" s="326">
        <f t="shared" si="3"/>
        <v>0</v>
      </c>
      <c r="G23" s="326">
        <f t="shared" si="3"/>
        <v>0</v>
      </c>
      <c r="H23" s="326">
        <f t="shared" si="3"/>
        <v>0</v>
      </c>
      <c r="I23" s="326">
        <f t="shared" si="3"/>
        <v>0</v>
      </c>
      <c r="J23" s="154" t="str">
        <f t="shared" si="2"/>
        <v>OK</v>
      </c>
    </row>
    <row r="28" spans="1:20" x14ac:dyDescent="0.2">
      <c r="F28" s="322"/>
      <c r="G28" s="322"/>
      <c r="H28" s="322"/>
      <c r="I28" s="322"/>
      <c r="J28" s="322"/>
      <c r="K28" s="323"/>
      <c r="L28" s="323"/>
      <c r="M28" s="323"/>
      <c r="N28" s="323"/>
      <c r="O28" s="323"/>
      <c r="P28" s="323"/>
      <c r="Q28" s="323"/>
      <c r="R28" s="323"/>
      <c r="S28" s="323"/>
      <c r="T28" s="323"/>
    </row>
    <row r="32" spans="1:20" x14ac:dyDescent="0.2">
      <c r="G32" s="322"/>
    </row>
    <row r="33" spans="7:7" x14ac:dyDescent="0.2">
      <c r="G33" s="322"/>
    </row>
    <row r="34" spans="7:7" x14ac:dyDescent="0.2">
      <c r="G34" s="322"/>
    </row>
    <row r="35" spans="7:7" x14ac:dyDescent="0.2">
      <c r="G35" s="322"/>
    </row>
    <row r="36" spans="7:7" x14ac:dyDescent="0.2">
      <c r="G36" s="322"/>
    </row>
    <row r="37" spans="7:7" x14ac:dyDescent="0.2">
      <c r="G37" s="323"/>
    </row>
    <row r="38" spans="7:7" x14ac:dyDescent="0.2">
      <c r="G38" s="323"/>
    </row>
    <row r="39" spans="7:7" x14ac:dyDescent="0.2">
      <c r="G39" s="323"/>
    </row>
    <row r="40" spans="7:7" x14ac:dyDescent="0.2">
      <c r="G40" s="323"/>
    </row>
    <row r="41" spans="7:7" x14ac:dyDescent="0.2">
      <c r="G41" s="323"/>
    </row>
    <row r="42" spans="7:7" x14ac:dyDescent="0.2">
      <c r="G42" s="323"/>
    </row>
    <row r="43" spans="7:7" x14ac:dyDescent="0.2">
      <c r="G43" s="323"/>
    </row>
    <row r="44" spans="7:7" x14ac:dyDescent="0.2">
      <c r="G44" s="323"/>
    </row>
    <row r="45" spans="7:7" x14ac:dyDescent="0.2">
      <c r="G45" s="323"/>
    </row>
    <row r="46" spans="7:7" x14ac:dyDescent="0.2">
      <c r="G46" s="323"/>
    </row>
  </sheetData>
  <sheetProtection algorithmName="SHA-512" hashValue="0Q6nUvA516I9RPGp2OK0V/Beey9jQHZkaEYnwEdG6FuU0xTrRLZQlNK2jLEqLFZ+bc2u0gEHZ0JUz3R/LsYpaA==" saltValue="iGPUq7KB6DAOuasz9auuOQ==" spinCount="100000" sheet="1" formatColumns="0" selectLockedCells="1" selectUnlockedCells="1"/>
  <dataConsolidate/>
  <mergeCells count="2">
    <mergeCell ref="A1:H1"/>
    <mergeCell ref="D2:J2"/>
  </mergeCells>
  <phoneticPr fontId="30" type="noConversion"/>
  <printOptions horizontalCentered="1" verticalCentered="1"/>
  <pageMargins left="0" right="0" top="0.17" bottom="0.16" header="0.19" footer="0.19"/>
  <pageSetup paperSize="9" scale="75" orientation="landscape" horizontalDpi="300"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23">
    <pageSetUpPr fitToPage="1"/>
  </sheetPr>
  <dimension ref="A1:M24"/>
  <sheetViews>
    <sheetView showGridLines="0" workbookViewId="0">
      <pane xSplit="2" ySplit="6" topLeftCell="C7" activePane="bottomRight" state="frozen"/>
      <selection activeCell="A2" sqref="A2"/>
      <selection pane="topRight" activeCell="A2" sqref="A2"/>
      <selection pane="bottomLeft" activeCell="A2" sqref="A2"/>
      <selection pane="bottomRight" activeCell="B6" sqref="B6"/>
    </sheetView>
  </sheetViews>
  <sheetFormatPr defaultColWidth="9.28515625" defaultRowHeight="10.199999999999999" x14ac:dyDescent="0.2"/>
  <cols>
    <col min="1" max="1" width="35.7109375" style="3" customWidth="1"/>
    <col min="2" max="2" width="12.42578125" style="2" customWidth="1"/>
    <col min="3" max="3" width="11" style="2" customWidth="1"/>
    <col min="4" max="5" width="12.42578125" style="2" customWidth="1"/>
    <col min="6" max="7" width="10.7109375" style="2" customWidth="1"/>
    <col min="8" max="8" width="11" style="2" customWidth="1"/>
    <col min="9" max="10" width="12.42578125" style="2" customWidth="1"/>
    <col min="11" max="11" width="10.7109375" style="2" customWidth="1"/>
    <col min="12" max="12" width="10.7109375" style="3" customWidth="1"/>
    <col min="13" max="16384" width="9.28515625" style="3"/>
  </cols>
  <sheetData>
    <row r="1" spans="1:13" ht="43.5" customHeight="1" x14ac:dyDescent="0.2">
      <c r="A1" s="1720" t="str">
        <f>'t1'!A1</f>
        <v>REGIONI ED AUTONOMIE LOCALI - anno 2023</v>
      </c>
      <c r="B1" s="1720"/>
      <c r="C1" s="1720"/>
      <c r="D1" s="1720"/>
      <c r="E1" s="1720"/>
      <c r="F1" s="1720"/>
      <c r="G1" s="1720"/>
      <c r="H1" s="1720"/>
      <c r="I1" s="1720"/>
      <c r="J1" s="1720"/>
      <c r="K1" s="3"/>
      <c r="L1" s="281"/>
      <c r="M1"/>
    </row>
    <row r="2" spans="1:13" ht="21" customHeight="1" x14ac:dyDescent="0.2">
      <c r="B2" s="3"/>
      <c r="C2" s="3"/>
      <c r="D2" s="3"/>
      <c r="E2" s="1733"/>
      <c r="F2" s="1733"/>
      <c r="G2" s="1733"/>
      <c r="H2" s="1733"/>
      <c r="I2" s="1733"/>
      <c r="J2" s="1733"/>
      <c r="K2" s="1733"/>
      <c r="L2" s="1733"/>
      <c r="M2"/>
    </row>
    <row r="3" spans="1:13" ht="21" customHeight="1" x14ac:dyDescent="0.25">
      <c r="A3" s="172" t="str">
        <f>"Tavola di coerenza tra presenti al 31.12."&amp;'t1'!L1&amp;" rilevati nelle Tabelle 1, 7, 8 e 9 (Squadratura 2)"</f>
        <v>Tavola di coerenza tra presenti al 31.12.2023 rilevati nelle Tabelle 1, 7, 8 e 9 (Squadratura 2)</v>
      </c>
      <c r="C3" s="3"/>
      <c r="D3" s="3"/>
      <c r="E3" s="3"/>
      <c r="F3" s="3"/>
      <c r="G3" s="3"/>
      <c r="H3" s="3"/>
      <c r="I3" s="3"/>
      <c r="J3" s="3"/>
      <c r="K3" s="3"/>
    </row>
    <row r="4" spans="1:13" s="90" customFormat="1" ht="11.25" customHeight="1" x14ac:dyDescent="0.25">
      <c r="A4" s="164"/>
      <c r="B4" s="164"/>
      <c r="C4" s="1812" t="s">
        <v>253</v>
      </c>
      <c r="D4" s="1813"/>
      <c r="E4" s="1813"/>
      <c r="F4" s="1813"/>
      <c r="G4" s="1814"/>
      <c r="H4" s="1812" t="s">
        <v>254</v>
      </c>
      <c r="I4" s="1813"/>
      <c r="J4" s="1813"/>
      <c r="K4" s="1813"/>
      <c r="L4" s="1814"/>
    </row>
    <row r="5" spans="1:13" ht="70.5" customHeight="1" x14ac:dyDescent="0.2">
      <c r="A5" s="155" t="s">
        <v>193</v>
      </c>
      <c r="B5" s="155" t="s">
        <v>192</v>
      </c>
      <c r="C5" s="163" t="str">
        <f>"Presenti 31.12."&amp;'t1'!L1&amp;" (Tab 1)"</f>
        <v>Presenti 31.12.2023 (Tab 1)</v>
      </c>
      <c r="D5" s="159" t="s">
        <v>203</v>
      </c>
      <c r="E5" s="159" t="s">
        <v>204</v>
      </c>
      <c r="F5" s="159" t="s">
        <v>14</v>
      </c>
      <c r="G5" s="159" t="s">
        <v>202</v>
      </c>
      <c r="H5" s="163" t="str">
        <f>"Presenti 31.12."&amp;'t1'!L1&amp;" (Tab 1)"</f>
        <v>Presenti 31.12.2023 (Tab 1)</v>
      </c>
      <c r="I5" s="159" t="s">
        <v>203</v>
      </c>
      <c r="J5" s="159" t="s">
        <v>204</v>
      </c>
      <c r="K5" s="159" t="s">
        <v>14</v>
      </c>
      <c r="L5" s="159" t="s">
        <v>202</v>
      </c>
    </row>
    <row r="6" spans="1:13" x14ac:dyDescent="0.2">
      <c r="A6" s="156"/>
      <c r="B6" s="156"/>
      <c r="C6" s="165" t="s">
        <v>194</v>
      </c>
      <c r="D6" s="165" t="s">
        <v>195</v>
      </c>
      <c r="E6" s="165" t="s">
        <v>196</v>
      </c>
      <c r="F6" s="165" t="s">
        <v>197</v>
      </c>
      <c r="G6" s="166" t="s">
        <v>220</v>
      </c>
      <c r="H6" s="165" t="s">
        <v>198</v>
      </c>
      <c r="I6" s="165" t="s">
        <v>218</v>
      </c>
      <c r="J6" s="165" t="s">
        <v>200</v>
      </c>
      <c r="K6" s="165" t="s">
        <v>208</v>
      </c>
      <c r="L6" s="166" t="s">
        <v>221</v>
      </c>
    </row>
    <row r="7" spans="1:13" ht="14.1" customHeight="1" x14ac:dyDescent="0.2">
      <c r="A7" s="120" t="str">
        <f>'t1'!A6</f>
        <v>SEGRETARIO A</v>
      </c>
      <c r="B7" s="162" t="str">
        <f>'t1'!B6</f>
        <v>0D0102</v>
      </c>
      <c r="C7" s="302">
        <f>'t1'!K6</f>
        <v>0</v>
      </c>
      <c r="D7" s="302">
        <f>'t7'!W6</f>
        <v>0</v>
      </c>
      <c r="E7" s="303">
        <f>'t8'!AA6</f>
        <v>0</v>
      </c>
      <c r="F7" s="303">
        <f>'t9'!O6</f>
        <v>0</v>
      </c>
      <c r="G7" s="91" t="str">
        <f>IF(COUNTIF(C7:F7,C7)=4,"OK","ERRORE")</f>
        <v>OK</v>
      </c>
      <c r="H7" s="303">
        <f>'t1'!L6</f>
        <v>0</v>
      </c>
      <c r="I7" s="303">
        <f>'t7'!X6</f>
        <v>0</v>
      </c>
      <c r="J7" s="303">
        <f>'t8'!AB6</f>
        <v>0</v>
      </c>
      <c r="K7" s="302">
        <f>'t9'!P6</f>
        <v>0</v>
      </c>
      <c r="L7" s="91" t="str">
        <f>IF(COUNTIF(H7:K7,H7)=4,"OK","ERRORE")</f>
        <v>OK</v>
      </c>
    </row>
    <row r="8" spans="1:13" ht="14.1" customHeight="1" x14ac:dyDescent="0.2">
      <c r="A8" s="120" t="str">
        <f>'t1'!A7</f>
        <v>SEGRETARIO B</v>
      </c>
      <c r="B8" s="162" t="str">
        <f>'t1'!B7</f>
        <v>0D0103</v>
      </c>
      <c r="C8" s="302">
        <f>'t1'!K7</f>
        <v>0</v>
      </c>
      <c r="D8" s="302">
        <f>'t7'!W7</f>
        <v>0</v>
      </c>
      <c r="E8" s="303">
        <f>'t8'!AA7</f>
        <v>0</v>
      </c>
      <c r="F8" s="303">
        <f>'t9'!O7</f>
        <v>0</v>
      </c>
      <c r="G8" s="91" t="str">
        <f t="shared" ref="G8:G24" si="0">IF(COUNTIF(C8:F8,C8)=4,"OK","ERRORE")</f>
        <v>OK</v>
      </c>
      <c r="H8" s="303">
        <f>'t1'!L7</f>
        <v>0</v>
      </c>
      <c r="I8" s="303">
        <f>'t7'!X7</f>
        <v>0</v>
      </c>
      <c r="J8" s="303">
        <f>'t8'!AB7</f>
        <v>0</v>
      </c>
      <c r="K8" s="302">
        <f>'t9'!P7</f>
        <v>0</v>
      </c>
      <c r="L8" s="91" t="str">
        <f t="shared" ref="L8:L24" si="1">IF(COUNTIF(H8:K8,H8)=4,"OK","ERRORE")</f>
        <v>OK</v>
      </c>
    </row>
    <row r="9" spans="1:13" ht="14.1" customHeight="1" x14ac:dyDescent="0.2">
      <c r="A9" s="120" t="str">
        <f>'t1'!A8</f>
        <v>SEGRETARIO C</v>
      </c>
      <c r="B9" s="162" t="str">
        <f>'t1'!B8</f>
        <v>0D0485</v>
      </c>
      <c r="C9" s="302">
        <f>'t1'!K8</f>
        <v>0</v>
      </c>
      <c r="D9" s="302">
        <f>'t7'!W8</f>
        <v>0</v>
      </c>
      <c r="E9" s="303">
        <f>'t8'!AA8</f>
        <v>0</v>
      </c>
      <c r="F9" s="303">
        <f>'t9'!O8</f>
        <v>0</v>
      </c>
      <c r="G9" s="91" t="str">
        <f t="shared" si="0"/>
        <v>OK</v>
      </c>
      <c r="H9" s="303">
        <f>'t1'!L8</f>
        <v>0</v>
      </c>
      <c r="I9" s="303">
        <f>'t7'!X8</f>
        <v>0</v>
      </c>
      <c r="J9" s="303">
        <f>'t8'!AB8</f>
        <v>0</v>
      </c>
      <c r="K9" s="302">
        <f>'t9'!P8</f>
        <v>0</v>
      </c>
      <c r="L9" s="91" t="str">
        <f t="shared" si="1"/>
        <v>OK</v>
      </c>
    </row>
    <row r="10" spans="1:13" ht="14.1" customHeight="1" x14ac:dyDescent="0.2">
      <c r="A10" s="120" t="str">
        <f>'t1'!A9</f>
        <v>DIRETTORE  GENERALE</v>
      </c>
      <c r="B10" s="162" t="str">
        <f>'t1'!B9</f>
        <v>0D0097</v>
      </c>
      <c r="C10" s="302">
        <f>'t1'!K9</f>
        <v>0</v>
      </c>
      <c r="D10" s="302">
        <f>'t7'!W9</f>
        <v>0</v>
      </c>
      <c r="E10" s="303">
        <f>'t8'!AA9</f>
        <v>0</v>
      </c>
      <c r="F10" s="303">
        <f>'t9'!O9</f>
        <v>0</v>
      </c>
      <c r="G10" s="91" t="str">
        <f>IF(COUNTIF(C10:F10,C10)=4,"OK","ERRORE")</f>
        <v>OK</v>
      </c>
      <c r="H10" s="303">
        <f>'t1'!L9</f>
        <v>0</v>
      </c>
      <c r="I10" s="303">
        <f>'t7'!X9</f>
        <v>0</v>
      </c>
      <c r="J10" s="303">
        <f>'t8'!AB9</f>
        <v>0</v>
      </c>
      <c r="K10" s="302">
        <f>'t9'!P9</f>
        <v>0</v>
      </c>
      <c r="L10" s="91" t="str">
        <f>IF(COUNTIF(H10:K10,H10)=4,"OK","ERRORE")</f>
        <v>OK</v>
      </c>
    </row>
    <row r="11" spans="1:13" ht="14.1" customHeight="1" x14ac:dyDescent="0.2">
      <c r="A11" s="120" t="str">
        <f>'t1'!A10</f>
        <v>ALTE SPECIALIZZ. FUORI D.O.</v>
      </c>
      <c r="B11" s="162" t="str">
        <f>'t1'!B10</f>
        <v>0D0095</v>
      </c>
      <c r="C11" s="302">
        <f>'t1'!K10</f>
        <v>0</v>
      </c>
      <c r="D11" s="302">
        <f>'t7'!W10</f>
        <v>0</v>
      </c>
      <c r="E11" s="303">
        <f>'t8'!AA10</f>
        <v>0</v>
      </c>
      <c r="F11" s="303">
        <f>'t9'!O10</f>
        <v>0</v>
      </c>
      <c r="G11" s="91" t="str">
        <f>IF(COUNTIF(C11:F11,C11)=4,"OK","ERRORE")</f>
        <v>OK</v>
      </c>
      <c r="H11" s="303">
        <f>'t1'!L10</f>
        <v>0</v>
      </c>
      <c r="I11" s="303">
        <f>'t7'!X10</f>
        <v>0</v>
      </c>
      <c r="J11" s="303">
        <f>'t8'!AB10</f>
        <v>0</v>
      </c>
      <c r="K11" s="302">
        <f>'t9'!P10</f>
        <v>0</v>
      </c>
      <c r="L11" s="91" t="str">
        <f>IF(COUNTIF(H11:K11,H11)=4,"OK","ERRORE")</f>
        <v>OK</v>
      </c>
    </row>
    <row r="12" spans="1:13" ht="14.1" customHeight="1" x14ac:dyDescent="0.2">
      <c r="A12" s="120" t="str">
        <f>'t1'!A11</f>
        <v>DIRIGENTE A TEMPO DETERMINATO FUORI D.O.</v>
      </c>
      <c r="B12" s="162" t="str">
        <f>'t1'!B11</f>
        <v>0D0098</v>
      </c>
      <c r="C12" s="302">
        <f>'t1'!K11</f>
        <v>0</v>
      </c>
      <c r="D12" s="302">
        <f>'t7'!W11</f>
        <v>0</v>
      </c>
      <c r="E12" s="303">
        <f>'t8'!AA11</f>
        <v>0</v>
      </c>
      <c r="F12" s="303">
        <f>'t9'!O11</f>
        <v>0</v>
      </c>
      <c r="G12" s="91" t="str">
        <f>IF(COUNTIF(C12:F12,C12)=4,"OK","ERRORE")</f>
        <v>OK</v>
      </c>
      <c r="H12" s="303">
        <f>'t1'!L11</f>
        <v>0</v>
      </c>
      <c r="I12" s="303">
        <f>'t7'!X11</f>
        <v>0</v>
      </c>
      <c r="J12" s="303">
        <f>'t8'!AB11</f>
        <v>0</v>
      </c>
      <c r="K12" s="302">
        <f>'t9'!P11</f>
        <v>0</v>
      </c>
      <c r="L12" s="91" t="str">
        <f>IF(COUNTIF(H12:K12,H12)=4,"OK","ERRORE")</f>
        <v>OK</v>
      </c>
    </row>
    <row r="13" spans="1:13" ht="14.1" customHeight="1" x14ac:dyDescent="0.2">
      <c r="A13" s="120" t="str">
        <f>'t1'!A12</f>
        <v>SEGRETARIO GENERALE CCIAA</v>
      </c>
      <c r="B13" s="162" t="str">
        <f>'t1'!B12</f>
        <v>0D0104</v>
      </c>
      <c r="C13" s="302">
        <f>'t1'!K12</f>
        <v>0</v>
      </c>
      <c r="D13" s="302">
        <f>'t7'!W12</f>
        <v>0</v>
      </c>
      <c r="E13" s="303">
        <f>'t8'!AA12</f>
        <v>0</v>
      </c>
      <c r="F13" s="303">
        <f>'t9'!O12</f>
        <v>0</v>
      </c>
      <c r="G13" s="91" t="str">
        <f>IF(COUNTIF(C13:F13,C13)=4,"OK","ERRORE")</f>
        <v>OK</v>
      </c>
      <c r="H13" s="303">
        <f>'t1'!L12</f>
        <v>0</v>
      </c>
      <c r="I13" s="303">
        <f>'t7'!X12</f>
        <v>0</v>
      </c>
      <c r="J13" s="303">
        <f>'t8'!AB12</f>
        <v>0</v>
      </c>
      <c r="K13" s="302">
        <f>'t9'!P12</f>
        <v>0</v>
      </c>
      <c r="L13" s="91" t="str">
        <f>IF(COUNTIF(H13:K13,H13)=4,"OK","ERRORE")</f>
        <v>OK</v>
      </c>
    </row>
    <row r="14" spans="1:13" ht="14.1" customHeight="1" x14ac:dyDescent="0.2">
      <c r="A14" s="120" t="str">
        <f>'t1'!A13</f>
        <v>DIRIGENTE A TEMPO INDETERMINATO</v>
      </c>
      <c r="B14" s="162" t="str">
        <f>'t1'!B13</f>
        <v>0D0164</v>
      </c>
      <c r="C14" s="302">
        <f>'t1'!K13</f>
        <v>0</v>
      </c>
      <c r="D14" s="302">
        <f>'t7'!W13</f>
        <v>0</v>
      </c>
      <c r="E14" s="303">
        <f>'t8'!AA13</f>
        <v>0</v>
      </c>
      <c r="F14" s="303">
        <f>'t9'!O13</f>
        <v>0</v>
      </c>
      <c r="G14" s="91" t="str">
        <f>IF(COUNTIF(C14:F14,C14)=4,"OK","ERRORE")</f>
        <v>OK</v>
      </c>
      <c r="H14" s="303">
        <f>'t1'!L13</f>
        <v>0</v>
      </c>
      <c r="I14" s="303">
        <f>'t7'!X13</f>
        <v>0</v>
      </c>
      <c r="J14" s="303">
        <f>'t8'!AB13</f>
        <v>0</v>
      </c>
      <c r="K14" s="302">
        <f>'t9'!P13</f>
        <v>0</v>
      </c>
      <c r="L14" s="91" t="str">
        <f>IF(COUNTIF(H14:K14,H14)=4,"OK","ERRORE")</f>
        <v>OK</v>
      </c>
    </row>
    <row r="15" spans="1:13" ht="14.1" customHeight="1" x14ac:dyDescent="0.2">
      <c r="A15" s="120" t="str">
        <f>'t1'!A14</f>
        <v>DIRIGENTE A TEMPO DETERMINATO IN D.O.</v>
      </c>
      <c r="B15" s="162" t="str">
        <f>'t1'!B14</f>
        <v>0D0165</v>
      </c>
      <c r="C15" s="302">
        <f>'t1'!K14</f>
        <v>0</v>
      </c>
      <c r="D15" s="302">
        <f>'t7'!W14</f>
        <v>0</v>
      </c>
      <c r="E15" s="303">
        <f>'t8'!AA14</f>
        <v>0</v>
      </c>
      <c r="F15" s="303">
        <f>'t9'!O14</f>
        <v>0</v>
      </c>
      <c r="G15" s="91" t="str">
        <f t="shared" si="0"/>
        <v>OK</v>
      </c>
      <c r="H15" s="303">
        <f>'t1'!L14</f>
        <v>0</v>
      </c>
      <c r="I15" s="303">
        <f>'t7'!X14</f>
        <v>0</v>
      </c>
      <c r="J15" s="303">
        <f>'t8'!AB14</f>
        <v>0</v>
      </c>
      <c r="K15" s="302">
        <f>'t9'!P14</f>
        <v>0</v>
      </c>
      <c r="L15" s="91" t="str">
        <f t="shared" si="1"/>
        <v>OK</v>
      </c>
    </row>
    <row r="16" spans="1:13" ht="14.1" customHeight="1" x14ac:dyDescent="0.2">
      <c r="A16" s="120" t="str">
        <f>'t1'!A15</f>
        <v xml:space="preserve">ALTE SPECIALIZZ. IN D.O. </v>
      </c>
      <c r="B16" s="162" t="str">
        <f>'t1'!B15</f>
        <v>0D0I95</v>
      </c>
      <c r="C16" s="302">
        <f>'t1'!K15</f>
        <v>0</v>
      </c>
      <c r="D16" s="302">
        <f>'t7'!W15</f>
        <v>0</v>
      </c>
      <c r="E16" s="303">
        <f>'t8'!AA15</f>
        <v>0</v>
      </c>
      <c r="F16" s="303">
        <f>'t9'!O15</f>
        <v>0</v>
      </c>
      <c r="G16" s="91" t="str">
        <f t="shared" si="0"/>
        <v>OK</v>
      </c>
      <c r="H16" s="303">
        <f>'t1'!L15</f>
        <v>0</v>
      </c>
      <c r="I16" s="303">
        <f>'t7'!X15</f>
        <v>0</v>
      </c>
      <c r="J16" s="303">
        <f>'t8'!AB15</f>
        <v>0</v>
      </c>
      <c r="K16" s="302">
        <f>'t9'!P15</f>
        <v>0</v>
      </c>
      <c r="L16" s="91" t="str">
        <f t="shared" si="1"/>
        <v>OK</v>
      </c>
    </row>
    <row r="17" spans="1:12" ht="14.1" customHeight="1" x14ac:dyDescent="0.2">
      <c r="A17" s="120" t="str">
        <f>'t1'!A16</f>
        <v>RESPONSABILE DEI SERVIZI O DEGLI UFFICI IN D.O</v>
      </c>
      <c r="B17" s="162" t="str">
        <f>'t1'!B16</f>
        <v>0D0I96</v>
      </c>
      <c r="C17" s="302">
        <f>'t1'!K16</f>
        <v>0</v>
      </c>
      <c r="D17" s="302">
        <f>'t7'!W16</f>
        <v>0</v>
      </c>
      <c r="E17" s="303">
        <f>'t8'!AA16</f>
        <v>0</v>
      </c>
      <c r="F17" s="303">
        <f>'t9'!O16</f>
        <v>0</v>
      </c>
      <c r="G17" s="91" t="str">
        <f>IF(COUNTIF(C17:F17,C17)=4,"OK","ERRORE")</f>
        <v>OK</v>
      </c>
      <c r="H17" s="303">
        <f>'t1'!L16</f>
        <v>0</v>
      </c>
      <c r="I17" s="303">
        <f>'t7'!X16</f>
        <v>0</v>
      </c>
      <c r="J17" s="303">
        <f>'t8'!AB16</f>
        <v>0</v>
      </c>
      <c r="K17" s="302">
        <f>'t9'!P16</f>
        <v>0</v>
      </c>
      <c r="L17" s="91" t="str">
        <f>IF(COUNTIF(H17:K17,H17)=4,"OK","ERRORE")</f>
        <v>OK</v>
      </c>
    </row>
    <row r="18" spans="1:12" ht="14.1" customHeight="1" x14ac:dyDescent="0.2">
      <c r="A18" s="120" t="str">
        <f>'t1'!A17</f>
        <v>FUNZIONARI ED ELEVATA QUALIFICAZIONE</v>
      </c>
      <c r="B18" s="162" t="str">
        <f>'t1'!B17</f>
        <v>0FZEQF</v>
      </c>
      <c r="C18" s="302">
        <f>'t1'!K17</f>
        <v>0</v>
      </c>
      <c r="D18" s="302">
        <f>'t7'!W17</f>
        <v>0</v>
      </c>
      <c r="E18" s="303">
        <f>'t8'!AA17</f>
        <v>0</v>
      </c>
      <c r="F18" s="303">
        <f>'t9'!O17</f>
        <v>0</v>
      </c>
      <c r="G18" s="91" t="str">
        <f t="shared" si="0"/>
        <v>OK</v>
      </c>
      <c r="H18" s="303">
        <f>'t1'!L17</f>
        <v>0</v>
      </c>
      <c r="I18" s="303">
        <f>'t7'!X17</f>
        <v>0</v>
      </c>
      <c r="J18" s="303">
        <f>'t8'!AB17</f>
        <v>0</v>
      </c>
      <c r="K18" s="302">
        <f>'t9'!P17</f>
        <v>0</v>
      </c>
      <c r="L18" s="91" t="str">
        <f t="shared" si="1"/>
        <v>OK</v>
      </c>
    </row>
    <row r="19" spans="1:12" ht="14.1" customHeight="1" x14ac:dyDescent="0.2">
      <c r="A19" s="120" t="str">
        <f>'t1'!A18</f>
        <v>ISTRUTTORI</v>
      </c>
      <c r="B19" s="162" t="str">
        <f>'t1'!B18</f>
        <v>0IR000</v>
      </c>
      <c r="C19" s="302">
        <f>'t1'!K18</f>
        <v>0</v>
      </c>
      <c r="D19" s="302">
        <f>'t7'!W18</f>
        <v>0</v>
      </c>
      <c r="E19" s="303">
        <f>'t8'!AA18</f>
        <v>0</v>
      </c>
      <c r="F19" s="303">
        <f>'t9'!O18</f>
        <v>0</v>
      </c>
      <c r="G19" s="91" t="str">
        <f t="shared" si="0"/>
        <v>OK</v>
      </c>
      <c r="H19" s="303">
        <f>'t1'!L18</f>
        <v>0</v>
      </c>
      <c r="I19" s="303">
        <f>'t7'!X18</f>
        <v>0</v>
      </c>
      <c r="J19" s="303">
        <f>'t8'!AB18</f>
        <v>0</v>
      </c>
      <c r="K19" s="302">
        <f>'t9'!P18</f>
        <v>0</v>
      </c>
      <c r="L19" s="91" t="str">
        <f t="shared" si="1"/>
        <v>OK</v>
      </c>
    </row>
    <row r="20" spans="1:12" ht="14.1" customHeight="1" x14ac:dyDescent="0.2">
      <c r="A20" s="120" t="str">
        <f>'t1'!A19</f>
        <v>OPERATORI ESPERTI</v>
      </c>
      <c r="B20" s="162" t="str">
        <f>'t1'!B19</f>
        <v>0OEESP</v>
      </c>
      <c r="C20" s="302">
        <f>'t1'!K19</f>
        <v>0</v>
      </c>
      <c r="D20" s="302">
        <f>'t7'!W19</f>
        <v>0</v>
      </c>
      <c r="E20" s="303">
        <f>'t8'!AA19</f>
        <v>0</v>
      </c>
      <c r="F20" s="303">
        <f>'t9'!O19</f>
        <v>0</v>
      </c>
      <c r="G20" s="91" t="str">
        <f t="shared" si="0"/>
        <v>OK</v>
      </c>
      <c r="H20" s="303">
        <f>'t1'!L19</f>
        <v>0</v>
      </c>
      <c r="I20" s="303">
        <f>'t7'!X19</f>
        <v>0</v>
      </c>
      <c r="J20" s="303">
        <f>'t8'!AB19</f>
        <v>0</v>
      </c>
      <c r="K20" s="302">
        <f>'t9'!P19</f>
        <v>0</v>
      </c>
      <c r="L20" s="91" t="str">
        <f t="shared" si="1"/>
        <v>OK</v>
      </c>
    </row>
    <row r="21" spans="1:12" ht="14.1" customHeight="1" x14ac:dyDescent="0.2">
      <c r="A21" s="120" t="str">
        <f>'t1'!A20</f>
        <v>OPERATORI</v>
      </c>
      <c r="B21" s="162" t="str">
        <f>'t1'!B20</f>
        <v>0OP000</v>
      </c>
      <c r="C21" s="302">
        <f>'t1'!K20</f>
        <v>0</v>
      </c>
      <c r="D21" s="302">
        <f>'t7'!W20</f>
        <v>0</v>
      </c>
      <c r="E21" s="303">
        <f>'t8'!AA20</f>
        <v>0</v>
      </c>
      <c r="F21" s="303">
        <f>'t9'!O20</f>
        <v>0</v>
      </c>
      <c r="G21" s="91" t="str">
        <f t="shared" si="0"/>
        <v>OK</v>
      </c>
      <c r="H21" s="303">
        <f>'t1'!L20</f>
        <v>0</v>
      </c>
      <c r="I21" s="303">
        <f>'t7'!X20</f>
        <v>0</v>
      </c>
      <c r="J21" s="303">
        <f>'t8'!AB20</f>
        <v>0</v>
      </c>
      <c r="K21" s="302">
        <f>'t9'!P20</f>
        <v>0</v>
      </c>
      <c r="L21" s="91" t="str">
        <f t="shared" si="1"/>
        <v>OK</v>
      </c>
    </row>
    <row r="22" spans="1:12" ht="14.1" customHeight="1" x14ac:dyDescent="0.2">
      <c r="A22" s="120" t="str">
        <f>'t1'!A21</f>
        <v>CONTRATTISTI</v>
      </c>
      <c r="B22" s="162" t="str">
        <f>'t1'!B21</f>
        <v>000061</v>
      </c>
      <c r="C22" s="302">
        <f>'t1'!K21</f>
        <v>0</v>
      </c>
      <c r="D22" s="302">
        <f>'t7'!W21</f>
        <v>0</v>
      </c>
      <c r="E22" s="303">
        <f>'t8'!AA21</f>
        <v>0</v>
      </c>
      <c r="F22" s="303">
        <f>'t9'!O21</f>
        <v>0</v>
      </c>
      <c r="G22" s="91" t="str">
        <f>IF(COUNTIF(C22:F22,C22)=4,"OK","ERRORE")</f>
        <v>OK</v>
      </c>
      <c r="H22" s="303">
        <f>'t1'!L21</f>
        <v>0</v>
      </c>
      <c r="I22" s="303">
        <f>'t7'!X21</f>
        <v>0</v>
      </c>
      <c r="J22" s="303">
        <f>'t8'!AB21</f>
        <v>0</v>
      </c>
      <c r="K22" s="302">
        <f>'t9'!P21</f>
        <v>0</v>
      </c>
      <c r="L22" s="91" t="str">
        <f>IF(COUNTIF(H22:K22,H22)=4,"OK","ERRORE")</f>
        <v>OK</v>
      </c>
    </row>
    <row r="23" spans="1:12" ht="14.1" customHeight="1" x14ac:dyDescent="0.2">
      <c r="A23" s="120" t="str">
        <f>'t1'!A22</f>
        <v>COLLABORATORE A T.D. ART. 90 TUEL</v>
      </c>
      <c r="B23" s="162" t="str">
        <f>'t1'!B22</f>
        <v>000096</v>
      </c>
      <c r="C23" s="302">
        <f>'t1'!K22</f>
        <v>0</v>
      </c>
      <c r="D23" s="302">
        <f>'t7'!W22</f>
        <v>0</v>
      </c>
      <c r="E23" s="303">
        <f>'t8'!AA22</f>
        <v>0</v>
      </c>
      <c r="F23" s="303">
        <f>'t9'!O22</f>
        <v>0</v>
      </c>
      <c r="G23" s="91" t="str">
        <f>IF(COUNTIF(C23:F23,C23)=4,"OK","ERRORE")</f>
        <v>OK</v>
      </c>
      <c r="H23" s="303">
        <f>'t1'!L22</f>
        <v>0</v>
      </c>
      <c r="I23" s="303">
        <f>'t7'!X22</f>
        <v>0</v>
      </c>
      <c r="J23" s="303">
        <f>'t8'!AB22</f>
        <v>0</v>
      </c>
      <c r="K23" s="302">
        <f>'t9'!P22</f>
        <v>0</v>
      </c>
      <c r="L23" s="91" t="str">
        <f>IF(COUNTIF(H23:K23,H23)=4,"OK","ERRORE")</f>
        <v>OK</v>
      </c>
    </row>
    <row r="24" spans="1:12" ht="15.75" customHeight="1" x14ac:dyDescent="0.2">
      <c r="A24" s="120" t="str">
        <f>'t1'!A23</f>
        <v>TOTALE</v>
      </c>
      <c r="B24" s="153"/>
      <c r="C24" s="303">
        <f>SUM(C7:C23)</f>
        <v>0</v>
      </c>
      <c r="D24" s="303">
        <f>SUM(D7:D23)</f>
        <v>0</v>
      </c>
      <c r="E24" s="303">
        <f>SUM(E7:E23)</f>
        <v>0</v>
      </c>
      <c r="F24" s="303">
        <f>SUM(F7:F23)</f>
        <v>0</v>
      </c>
      <c r="G24" s="91" t="str">
        <f t="shared" si="0"/>
        <v>OK</v>
      </c>
      <c r="H24" s="303">
        <f>SUM(H7:H23)</f>
        <v>0</v>
      </c>
      <c r="I24" s="303">
        <f>SUM(I7:I23)</f>
        <v>0</v>
      </c>
      <c r="J24" s="303">
        <f>SUM(J7:J23)</f>
        <v>0</v>
      </c>
      <c r="K24" s="303">
        <f>SUM(K7:K23)</f>
        <v>0</v>
      </c>
      <c r="L24" s="91" t="str">
        <f t="shared" si="1"/>
        <v>OK</v>
      </c>
    </row>
  </sheetData>
  <sheetProtection algorithmName="SHA-512" hashValue="FGgEhfh5hSE0yjNCtcJ/OMnSt1mzOP65FwT+12sB22ZDML38aEHajDtclsc1/8R38a1qcLS9A8MaAjIgHLsC3A==" saltValue="o97KeE+kGIreVs86hG1uqQ==" spinCount="100000"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7" bottom="0.16" header="0.19" footer="0.17"/>
  <pageSetup paperSize="9" scale="71" orientation="landscape" horizontalDpi="300"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24">
    <tabColor indexed="10"/>
    <pageSetUpPr fitToPage="1"/>
  </sheetPr>
  <dimension ref="A1:Z25"/>
  <sheetViews>
    <sheetView showGridLines="0" workbookViewId="0">
      <pane xSplit="2" ySplit="7" topLeftCell="C8" activePane="bottomRight" state="frozen"/>
      <selection activeCell="A2" sqref="A2"/>
      <selection pane="topRight" activeCell="A2" sqref="A2"/>
      <selection pane="bottomLeft" activeCell="A2" sqref="A2"/>
      <selection pane="bottomRight" activeCell="B7" sqref="B7"/>
    </sheetView>
  </sheetViews>
  <sheetFormatPr defaultColWidth="9.28515625" defaultRowHeight="10.199999999999999" x14ac:dyDescent="0.2"/>
  <cols>
    <col min="1" max="1" width="37.28515625" style="3" customWidth="1"/>
    <col min="2" max="2" width="11" style="2" customWidth="1"/>
    <col min="3" max="3" width="10.7109375" style="2" customWidth="1"/>
    <col min="4" max="5" width="12.7109375" style="2" customWidth="1"/>
    <col min="6" max="6" width="13.7109375" style="2" customWidth="1"/>
    <col min="7" max="10" width="12.7109375" style="2" customWidth="1"/>
    <col min="11" max="13" width="13.28515625" style="2" customWidth="1"/>
    <col min="14" max="14" width="10" style="2" bestFit="1" customWidth="1"/>
    <col min="15" max="15" width="10.7109375" style="2" customWidth="1"/>
    <col min="16" max="22" width="12.7109375" style="2" customWidth="1"/>
    <col min="23" max="24" width="13.28515625" style="2" customWidth="1"/>
    <col min="25" max="25" width="13.42578125" style="2" bestFit="1" customWidth="1"/>
    <col min="26" max="26" width="12.7109375" style="2" bestFit="1" customWidth="1"/>
    <col min="27" max="16384" width="9.28515625" style="3"/>
  </cols>
  <sheetData>
    <row r="1" spans="1:26" ht="30"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s="1720"/>
      <c r="V1" s="1720"/>
      <c r="W1" s="1720"/>
      <c r="X1" s="3"/>
      <c r="Y1" s="3"/>
      <c r="Z1" s="281"/>
    </row>
    <row r="2" spans="1:26" ht="36" customHeight="1" x14ac:dyDescent="0.3">
      <c r="A2" s="1818" t="s">
        <v>604</v>
      </c>
      <c r="B2" s="1818"/>
      <c r="C2" s="1818"/>
      <c r="D2" s="1818"/>
      <c r="E2" s="1818"/>
      <c r="F2" s="1818"/>
      <c r="G2" s="1818"/>
      <c r="H2" s="1818"/>
      <c r="I2" s="1818"/>
      <c r="J2" s="1818"/>
      <c r="K2" s="1818"/>
      <c r="L2" s="1818"/>
      <c r="M2" s="705"/>
      <c r="N2" s="424"/>
      <c r="O2" s="424"/>
      <c r="P2" s="424"/>
      <c r="Q2" s="424"/>
      <c r="R2" s="424"/>
      <c r="S2" s="424"/>
      <c r="T2" s="424"/>
      <c r="U2" s="424"/>
      <c r="V2" s="424"/>
      <c r="W2" s="424"/>
      <c r="X2" s="424"/>
      <c r="Y2" s="424"/>
      <c r="Z2" s="424"/>
    </row>
    <row r="3" spans="1:26" ht="18.75" customHeight="1" x14ac:dyDescent="0.25">
      <c r="A3" s="172" t="str">
        <f>"Tavola di coerenza tra presenti al 31.12."&amp;'t1'!L1&amp;" rilevati in Tabella 1 con il personale rilevato in Tabella 3 e con i presenti rilevati in Tabella 10 (Squadratura 3)(*)"</f>
        <v>Tavola di coerenza tra presenti al 31.12.2023 rilevati in Tabella 1 con il personale rilevato in Tabella 3 e con i presenti rilevati in Tabella 10 (Squadratura 3)(*)</v>
      </c>
      <c r="C3" s="3"/>
      <c r="D3" s="3"/>
      <c r="E3" s="3"/>
      <c r="F3" s="3"/>
      <c r="G3" s="3"/>
      <c r="H3" s="3"/>
      <c r="I3" s="3"/>
      <c r="J3" s="3"/>
      <c r="K3" s="3"/>
      <c r="L3" s="3"/>
      <c r="M3" s="3"/>
      <c r="N3" s="3"/>
      <c r="O3" s="3"/>
      <c r="P3" s="3"/>
      <c r="Q3" s="3"/>
      <c r="R3" s="3"/>
      <c r="S3" s="3"/>
      <c r="T3" s="3"/>
      <c r="U3" s="3"/>
      <c r="V3" s="3"/>
      <c r="W3" s="3"/>
      <c r="X3" s="3"/>
      <c r="Y3" s="3"/>
      <c r="Z3" s="3"/>
    </row>
    <row r="4" spans="1:26" ht="11.4" x14ac:dyDescent="0.2">
      <c r="A4" s="286" t="s">
        <v>223</v>
      </c>
      <c r="C4" s="3"/>
      <c r="D4" s="3"/>
      <c r="E4" s="3"/>
      <c r="F4" s="3"/>
      <c r="G4" s="3"/>
      <c r="H4" s="3"/>
      <c r="I4" s="3"/>
      <c r="J4" s="3"/>
      <c r="K4" s="3"/>
      <c r="L4" s="3"/>
      <c r="M4" s="3"/>
      <c r="N4" s="3"/>
      <c r="O4" s="3"/>
      <c r="P4" s="3"/>
      <c r="Q4" s="3"/>
      <c r="R4" s="3"/>
      <c r="S4" s="3"/>
      <c r="T4" s="3"/>
      <c r="U4" s="3"/>
      <c r="V4" s="3"/>
      <c r="W4" s="3"/>
      <c r="X4" s="3"/>
      <c r="Y4" s="3"/>
      <c r="Z4" s="3"/>
    </row>
    <row r="5" spans="1:26" ht="13.2" x14ac:dyDescent="0.25">
      <c r="A5" s="156"/>
      <c r="B5" s="91"/>
      <c r="C5" s="1815" t="s">
        <v>253</v>
      </c>
      <c r="D5" s="1816"/>
      <c r="E5" s="1816"/>
      <c r="F5" s="1816"/>
      <c r="G5" s="1816"/>
      <c r="H5" s="1816"/>
      <c r="I5" s="1816"/>
      <c r="J5" s="1816"/>
      <c r="K5" s="1816"/>
      <c r="L5" s="1816"/>
      <c r="M5" s="1816"/>
      <c r="N5" s="1817"/>
      <c r="O5" s="1815" t="s">
        <v>254</v>
      </c>
      <c r="P5" s="1816"/>
      <c r="Q5" s="1816"/>
      <c r="R5" s="1816"/>
      <c r="S5" s="1816"/>
      <c r="T5" s="1816"/>
      <c r="U5" s="1816"/>
      <c r="V5" s="1816"/>
      <c r="W5" s="1816"/>
      <c r="X5" s="1816"/>
      <c r="Y5" s="1816"/>
      <c r="Z5" s="1817"/>
    </row>
    <row r="6" spans="1:26" s="171" customFormat="1" ht="64.5" customHeight="1" x14ac:dyDescent="0.2">
      <c r="A6" s="159" t="s">
        <v>193</v>
      </c>
      <c r="B6" s="159" t="s">
        <v>192</v>
      </c>
      <c r="C6" s="159" t="str">
        <f>"Presenti 31.12."&amp;'t1'!L1&amp;" (Tab 1)"</f>
        <v>Presenti 31.12.2023 (Tab 1)</v>
      </c>
      <c r="D6" s="159" t="s">
        <v>206</v>
      </c>
      <c r="E6" s="159" t="s">
        <v>205</v>
      </c>
      <c r="F6" s="159" t="s">
        <v>352</v>
      </c>
      <c r="G6" s="159" t="s">
        <v>222</v>
      </c>
      <c r="H6" s="159" t="s">
        <v>207</v>
      </c>
      <c r="I6" s="159" t="s">
        <v>353</v>
      </c>
      <c r="J6" s="529" t="s">
        <v>731</v>
      </c>
      <c r="K6" s="159" t="s">
        <v>224</v>
      </c>
      <c r="L6" s="159" t="s">
        <v>225</v>
      </c>
      <c r="M6" s="529" t="s">
        <v>599</v>
      </c>
      <c r="N6" s="529" t="s">
        <v>600</v>
      </c>
      <c r="O6" s="159" t="str">
        <f>"Presenti 31.12."&amp;'t1'!L1&amp;" (Tab 1)"</f>
        <v>Presenti 31.12.2023 (Tab 1)</v>
      </c>
      <c r="P6" s="159" t="s">
        <v>206</v>
      </c>
      <c r="Q6" s="159" t="s">
        <v>205</v>
      </c>
      <c r="R6" s="159" t="s">
        <v>352</v>
      </c>
      <c r="S6" s="159" t="s">
        <v>222</v>
      </c>
      <c r="T6" s="159" t="s">
        <v>207</v>
      </c>
      <c r="U6" s="159" t="s">
        <v>353</v>
      </c>
      <c r="V6" s="529" t="s">
        <v>731</v>
      </c>
      <c r="W6" s="159" t="s">
        <v>224</v>
      </c>
      <c r="X6" s="159" t="s">
        <v>225</v>
      </c>
      <c r="Y6" s="529" t="s">
        <v>599</v>
      </c>
      <c r="Z6" s="529" t="s">
        <v>600</v>
      </c>
    </row>
    <row r="7" spans="1:26" s="169" customFormat="1" ht="20.399999999999999" x14ac:dyDescent="0.2">
      <c r="A7" s="168"/>
      <c r="B7" s="168"/>
      <c r="C7" s="165" t="s">
        <v>194</v>
      </c>
      <c r="D7" s="165" t="s">
        <v>195</v>
      </c>
      <c r="E7" s="165" t="s">
        <v>196</v>
      </c>
      <c r="F7" s="165" t="s">
        <v>197</v>
      </c>
      <c r="G7" s="166" t="s">
        <v>198</v>
      </c>
      <c r="H7" s="166" t="s">
        <v>218</v>
      </c>
      <c r="I7" s="166" t="s">
        <v>200</v>
      </c>
      <c r="J7" s="166" t="s">
        <v>209</v>
      </c>
      <c r="K7" s="166" t="s">
        <v>5</v>
      </c>
      <c r="L7" s="166" t="s">
        <v>6</v>
      </c>
      <c r="M7" s="166" t="s">
        <v>601</v>
      </c>
      <c r="N7" s="166" t="s">
        <v>7</v>
      </c>
      <c r="O7" s="165" t="s">
        <v>210</v>
      </c>
      <c r="P7" s="165" t="s">
        <v>211</v>
      </c>
      <c r="Q7" s="165" t="s">
        <v>212</v>
      </c>
      <c r="R7" s="165" t="s">
        <v>354</v>
      </c>
      <c r="S7" s="166" t="s">
        <v>213</v>
      </c>
      <c r="T7" s="166" t="s">
        <v>355</v>
      </c>
      <c r="U7" s="166" t="s">
        <v>356</v>
      </c>
      <c r="V7" s="166" t="s">
        <v>357</v>
      </c>
      <c r="W7" s="166" t="s">
        <v>8</v>
      </c>
      <c r="X7" s="166" t="s">
        <v>9</v>
      </c>
      <c r="Y7" s="166" t="s">
        <v>602</v>
      </c>
      <c r="Z7" s="166" t="s">
        <v>10</v>
      </c>
    </row>
    <row r="8" spans="1:26" ht="14.1" customHeight="1" x14ac:dyDescent="0.2">
      <c r="A8" s="120" t="str">
        <f>'t1'!A6</f>
        <v>SEGRETARIO A</v>
      </c>
      <c r="B8" s="162" t="str">
        <f>'t1'!B6</f>
        <v>0D0102</v>
      </c>
      <c r="C8" s="302">
        <f>'t1'!K6</f>
        <v>0</v>
      </c>
      <c r="D8" s="302">
        <f>'t3'!K6</f>
        <v>0</v>
      </c>
      <c r="E8" s="303">
        <f>'t3'!M6</f>
        <v>0</v>
      </c>
      <c r="F8" s="303">
        <f>'t3'!O6</f>
        <v>0</v>
      </c>
      <c r="G8" s="303">
        <f>'t3'!C6</f>
        <v>0</v>
      </c>
      <c r="H8" s="303">
        <f>'t3'!E6</f>
        <v>0</v>
      </c>
      <c r="I8" s="303">
        <f>'t3'!G6</f>
        <v>0</v>
      </c>
      <c r="J8" s="303">
        <f>'t3'!I6</f>
        <v>0</v>
      </c>
      <c r="K8" s="303">
        <f>C8+D8+E8+F8-G8-H8-I8-J8</f>
        <v>0</v>
      </c>
      <c r="L8" s="303">
        <f>'t10'!AU6</f>
        <v>0</v>
      </c>
      <c r="M8" s="303" t="str">
        <f>IF(C8&lt;(G8+H8+I8+J8),"ERRORE","OK")</f>
        <v>OK</v>
      </c>
      <c r="N8" s="91" t="str">
        <f>IF(K8=L8,"OK","ERRORE")</f>
        <v>OK</v>
      </c>
      <c r="O8" s="302">
        <f>'t1'!L6</f>
        <v>0</v>
      </c>
      <c r="P8" s="302">
        <f>'t3'!L6</f>
        <v>0</v>
      </c>
      <c r="Q8" s="303">
        <f>'t3'!N6</f>
        <v>0</v>
      </c>
      <c r="R8" s="303">
        <f>'t3'!P6</f>
        <v>0</v>
      </c>
      <c r="S8" s="303">
        <f>'t3'!D6</f>
        <v>0</v>
      </c>
      <c r="T8" s="303">
        <f>'t3'!F6</f>
        <v>0</v>
      </c>
      <c r="U8" s="303">
        <f>'t3'!H6</f>
        <v>0</v>
      </c>
      <c r="V8" s="303">
        <f>'t3'!J6</f>
        <v>0</v>
      </c>
      <c r="W8" s="303">
        <f>O8+P8+Q8+R8-S8-T8-U8-V8</f>
        <v>0</v>
      </c>
      <c r="X8" s="303">
        <f>'t10'!AV6</f>
        <v>0</v>
      </c>
      <c r="Y8" s="303" t="str">
        <f>IF(O8&lt;(S8+T8+U8+V8),"ERRORE","OK")</f>
        <v>OK</v>
      </c>
      <c r="Z8" s="167" t="str">
        <f>IF(W8=X8,"OK","ERRORE")</f>
        <v>OK</v>
      </c>
    </row>
    <row r="9" spans="1:26" ht="14.1" customHeight="1" x14ac:dyDescent="0.2">
      <c r="A9" s="120" t="str">
        <f>'t1'!A7</f>
        <v>SEGRETARIO B</v>
      </c>
      <c r="B9" s="162" t="str">
        <f>'t1'!B7</f>
        <v>0D0103</v>
      </c>
      <c r="C9" s="302">
        <f>'t1'!K7</f>
        <v>0</v>
      </c>
      <c r="D9" s="302">
        <f>'t3'!K7</f>
        <v>0</v>
      </c>
      <c r="E9" s="303">
        <f>'t3'!M7</f>
        <v>0</v>
      </c>
      <c r="F9" s="303">
        <f>'t3'!O7</f>
        <v>0</v>
      </c>
      <c r="G9" s="303">
        <f>'t3'!C7</f>
        <v>0</v>
      </c>
      <c r="H9" s="303">
        <f>'t3'!E7</f>
        <v>0</v>
      </c>
      <c r="I9" s="303">
        <f>'t3'!G7</f>
        <v>0</v>
      </c>
      <c r="J9" s="303">
        <f>'t3'!I7</f>
        <v>0</v>
      </c>
      <c r="K9" s="303">
        <f t="shared" ref="K9:K24" si="0">C9+D9+E9+F9-G9-H9-I9-J9</f>
        <v>0</v>
      </c>
      <c r="L9" s="303">
        <f>'t10'!AU7</f>
        <v>0</v>
      </c>
      <c r="M9" s="303" t="str">
        <f t="shared" ref="M9:M24" si="1">IF(C9&lt;(G9+H9+I9+J9),"ERRORE","OK")</f>
        <v>OK</v>
      </c>
      <c r="N9" s="91" t="str">
        <f t="shared" ref="N9:N25" si="2">IF(K9=L9,"OK","ERRORE")</f>
        <v>OK</v>
      </c>
      <c r="O9" s="302">
        <f>'t1'!L7</f>
        <v>0</v>
      </c>
      <c r="P9" s="302">
        <f>'t3'!L7</f>
        <v>0</v>
      </c>
      <c r="Q9" s="303">
        <f>'t3'!N7</f>
        <v>0</v>
      </c>
      <c r="R9" s="303">
        <f>'t3'!P7</f>
        <v>0</v>
      </c>
      <c r="S9" s="303">
        <f>'t3'!D7</f>
        <v>0</v>
      </c>
      <c r="T9" s="303">
        <f>'t3'!F7</f>
        <v>0</v>
      </c>
      <c r="U9" s="303">
        <f>'t3'!H7</f>
        <v>0</v>
      </c>
      <c r="V9" s="303">
        <f>'t3'!J7</f>
        <v>0</v>
      </c>
      <c r="W9" s="303">
        <f t="shared" ref="W9:W24" si="3">O9+P9+Q9+R9-S9-T9-U9-V9</f>
        <v>0</v>
      </c>
      <c r="X9" s="303">
        <f>'t10'!AV7</f>
        <v>0</v>
      </c>
      <c r="Y9" s="303" t="str">
        <f t="shared" ref="Y9:Y24" si="4">IF(O9&lt;(S9+T9+U9+V9),"ERRORE","OK")</f>
        <v>OK</v>
      </c>
      <c r="Z9" s="167" t="str">
        <f t="shared" ref="Z9:Z25" si="5">IF(W9=X9,"OK","ERRORE")</f>
        <v>OK</v>
      </c>
    </row>
    <row r="10" spans="1:26" ht="14.1" customHeight="1" x14ac:dyDescent="0.2">
      <c r="A10" s="120" t="str">
        <f>'t1'!A8</f>
        <v>SEGRETARIO C</v>
      </c>
      <c r="B10" s="162" t="str">
        <f>'t1'!B8</f>
        <v>0D0485</v>
      </c>
      <c r="C10" s="302">
        <f>'t1'!K8</f>
        <v>0</v>
      </c>
      <c r="D10" s="302">
        <f>'t3'!K8</f>
        <v>0</v>
      </c>
      <c r="E10" s="303">
        <f>'t3'!M8</f>
        <v>0</v>
      </c>
      <c r="F10" s="303">
        <f>'t3'!O8</f>
        <v>0</v>
      </c>
      <c r="G10" s="303">
        <f>'t3'!C8</f>
        <v>0</v>
      </c>
      <c r="H10" s="303">
        <f>'t3'!E8</f>
        <v>0</v>
      </c>
      <c r="I10" s="303">
        <f>'t3'!G8</f>
        <v>0</v>
      </c>
      <c r="J10" s="303">
        <f>'t3'!I8</f>
        <v>0</v>
      </c>
      <c r="K10" s="303">
        <f t="shared" si="0"/>
        <v>0</v>
      </c>
      <c r="L10" s="303">
        <f>'t10'!AU8</f>
        <v>0</v>
      </c>
      <c r="M10" s="303" t="str">
        <f t="shared" si="1"/>
        <v>OK</v>
      </c>
      <c r="N10" s="91" t="str">
        <f t="shared" si="2"/>
        <v>OK</v>
      </c>
      <c r="O10" s="302">
        <f>'t1'!L8</f>
        <v>0</v>
      </c>
      <c r="P10" s="302">
        <f>'t3'!L8</f>
        <v>0</v>
      </c>
      <c r="Q10" s="303">
        <f>'t3'!N8</f>
        <v>0</v>
      </c>
      <c r="R10" s="303">
        <f>'t3'!P8</f>
        <v>0</v>
      </c>
      <c r="S10" s="303">
        <f>'t3'!D8</f>
        <v>0</v>
      </c>
      <c r="T10" s="303">
        <f>'t3'!F8</f>
        <v>0</v>
      </c>
      <c r="U10" s="303">
        <f>'t3'!H8</f>
        <v>0</v>
      </c>
      <c r="V10" s="303">
        <f>'t3'!J8</f>
        <v>0</v>
      </c>
      <c r="W10" s="303">
        <f t="shared" si="3"/>
        <v>0</v>
      </c>
      <c r="X10" s="303">
        <f>'t10'!AV8</f>
        <v>0</v>
      </c>
      <c r="Y10" s="303" t="str">
        <f t="shared" si="4"/>
        <v>OK</v>
      </c>
      <c r="Z10" s="167" t="str">
        <f t="shared" si="5"/>
        <v>OK</v>
      </c>
    </row>
    <row r="11" spans="1:26" ht="14.1" customHeight="1" x14ac:dyDescent="0.2">
      <c r="A11" s="120" t="str">
        <f>'t1'!A9</f>
        <v>DIRETTORE  GENERALE</v>
      </c>
      <c r="B11" s="162" t="str">
        <f>'t1'!B9</f>
        <v>0D0097</v>
      </c>
      <c r="C11" s="302">
        <f>'t1'!K9</f>
        <v>0</v>
      </c>
      <c r="D11" s="302">
        <f>'t3'!K9</f>
        <v>0</v>
      </c>
      <c r="E11" s="303">
        <f>'t3'!M9</f>
        <v>0</v>
      </c>
      <c r="F11" s="303">
        <f>'t3'!O9</f>
        <v>0</v>
      </c>
      <c r="G11" s="303">
        <f>'t3'!C9</f>
        <v>0</v>
      </c>
      <c r="H11" s="303">
        <f>'t3'!E9</f>
        <v>0</v>
      </c>
      <c r="I11" s="303">
        <f>'t3'!G9</f>
        <v>0</v>
      </c>
      <c r="J11" s="303">
        <f>'t3'!I9</f>
        <v>0</v>
      </c>
      <c r="K11" s="303">
        <f>C11+D11+E11+F11-G11-H11-I11-J11</f>
        <v>0</v>
      </c>
      <c r="L11" s="303">
        <f>'t10'!AU9</f>
        <v>0</v>
      </c>
      <c r="M11" s="303" t="str">
        <f>IF(C11&lt;(G11+H11+I11+J11),"ERRORE","OK")</f>
        <v>OK</v>
      </c>
      <c r="N11" s="91" t="str">
        <f>IF(K11=L11,"OK","ERRORE")</f>
        <v>OK</v>
      </c>
      <c r="O11" s="302">
        <f>'t1'!L9</f>
        <v>0</v>
      </c>
      <c r="P11" s="302">
        <f>'t3'!L9</f>
        <v>0</v>
      </c>
      <c r="Q11" s="303">
        <f>'t3'!N9</f>
        <v>0</v>
      </c>
      <c r="R11" s="303">
        <f>'t3'!P9</f>
        <v>0</v>
      </c>
      <c r="S11" s="303">
        <f>'t3'!D9</f>
        <v>0</v>
      </c>
      <c r="T11" s="303">
        <f>'t3'!F9</f>
        <v>0</v>
      </c>
      <c r="U11" s="303">
        <f>'t3'!H9</f>
        <v>0</v>
      </c>
      <c r="V11" s="303">
        <f>'t3'!J9</f>
        <v>0</v>
      </c>
      <c r="W11" s="303">
        <f>O11+P11+Q11+R11-S11-T11-U11-V11</f>
        <v>0</v>
      </c>
      <c r="X11" s="303">
        <f>'t10'!AV9</f>
        <v>0</v>
      </c>
      <c r="Y11" s="303" t="str">
        <f>IF(O11&lt;(S11+T11+U11+V11),"ERRORE","OK")</f>
        <v>OK</v>
      </c>
      <c r="Z11" s="167" t="str">
        <f>IF(W11=X11,"OK","ERRORE")</f>
        <v>OK</v>
      </c>
    </row>
    <row r="12" spans="1:26" ht="14.1" customHeight="1" x14ac:dyDescent="0.2">
      <c r="A12" s="120" t="str">
        <f>'t1'!A10</f>
        <v>ALTE SPECIALIZZ. FUORI D.O.</v>
      </c>
      <c r="B12" s="162" t="str">
        <f>'t1'!B10</f>
        <v>0D0095</v>
      </c>
      <c r="C12" s="302">
        <f>'t1'!K10</f>
        <v>0</v>
      </c>
      <c r="D12" s="302">
        <f>'t3'!K10</f>
        <v>0</v>
      </c>
      <c r="E12" s="303">
        <f>'t3'!M10</f>
        <v>0</v>
      </c>
      <c r="F12" s="303">
        <f>'t3'!O10</f>
        <v>0</v>
      </c>
      <c r="G12" s="303">
        <f>'t3'!C10</f>
        <v>0</v>
      </c>
      <c r="H12" s="303">
        <f>'t3'!E10</f>
        <v>0</v>
      </c>
      <c r="I12" s="303">
        <f>'t3'!G10</f>
        <v>0</v>
      </c>
      <c r="J12" s="303">
        <f>'t3'!I10</f>
        <v>0</v>
      </c>
      <c r="K12" s="303">
        <f>C12+D12+E12+F12-G12-H12-I12-J12</f>
        <v>0</v>
      </c>
      <c r="L12" s="303">
        <f>'t10'!AU10</f>
        <v>0</v>
      </c>
      <c r="M12" s="303" t="str">
        <f>IF(C12&lt;(G12+H12+I12+J12),"ERRORE","OK")</f>
        <v>OK</v>
      </c>
      <c r="N12" s="91" t="str">
        <f>IF(K12=L12,"OK","ERRORE")</f>
        <v>OK</v>
      </c>
      <c r="O12" s="302">
        <f>'t1'!L10</f>
        <v>0</v>
      </c>
      <c r="P12" s="302">
        <f>'t3'!L10</f>
        <v>0</v>
      </c>
      <c r="Q12" s="303">
        <f>'t3'!N10</f>
        <v>0</v>
      </c>
      <c r="R12" s="303">
        <f>'t3'!P10</f>
        <v>0</v>
      </c>
      <c r="S12" s="303">
        <f>'t3'!D10</f>
        <v>0</v>
      </c>
      <c r="T12" s="303">
        <f>'t3'!F10</f>
        <v>0</v>
      </c>
      <c r="U12" s="303">
        <f>'t3'!H10</f>
        <v>0</v>
      </c>
      <c r="V12" s="303">
        <f>'t3'!J10</f>
        <v>0</v>
      </c>
      <c r="W12" s="303">
        <f>O12+P12+Q12+R12-S12-T12-U12-V12</f>
        <v>0</v>
      </c>
      <c r="X12" s="303">
        <f>'t10'!AV10</f>
        <v>0</v>
      </c>
      <c r="Y12" s="303" t="str">
        <f>IF(O12&lt;(S12+T12+U12+V12),"ERRORE","OK")</f>
        <v>OK</v>
      </c>
      <c r="Z12" s="167" t="str">
        <f>IF(W12=X12,"OK","ERRORE")</f>
        <v>OK</v>
      </c>
    </row>
    <row r="13" spans="1:26" ht="14.1" customHeight="1" x14ac:dyDescent="0.2">
      <c r="A13" s="120" t="str">
        <f>'t1'!A11</f>
        <v>DIRIGENTE A TEMPO DETERMINATO FUORI D.O.</v>
      </c>
      <c r="B13" s="162" t="str">
        <f>'t1'!B11</f>
        <v>0D0098</v>
      </c>
      <c r="C13" s="302">
        <f>'t1'!K11</f>
        <v>0</v>
      </c>
      <c r="D13" s="302">
        <f>'t3'!K11</f>
        <v>0</v>
      </c>
      <c r="E13" s="303">
        <f>'t3'!M11</f>
        <v>0</v>
      </c>
      <c r="F13" s="303">
        <f>'t3'!O11</f>
        <v>0</v>
      </c>
      <c r="G13" s="303">
        <f>'t3'!C11</f>
        <v>0</v>
      </c>
      <c r="H13" s="303">
        <f>'t3'!E11</f>
        <v>0</v>
      </c>
      <c r="I13" s="303">
        <f>'t3'!G11</f>
        <v>0</v>
      </c>
      <c r="J13" s="303">
        <f>'t3'!I11</f>
        <v>0</v>
      </c>
      <c r="K13" s="303">
        <f>C13+D13+E13+F13-G13-H13-I13-J13</f>
        <v>0</v>
      </c>
      <c r="L13" s="303">
        <f>'t10'!AU11</f>
        <v>0</v>
      </c>
      <c r="M13" s="303" t="str">
        <f>IF(C13&lt;(G13+H13+I13+J13),"ERRORE","OK")</f>
        <v>OK</v>
      </c>
      <c r="N13" s="91" t="str">
        <f>IF(K13=L13,"OK","ERRORE")</f>
        <v>OK</v>
      </c>
      <c r="O13" s="302">
        <f>'t1'!L11</f>
        <v>0</v>
      </c>
      <c r="P13" s="302">
        <f>'t3'!L11</f>
        <v>0</v>
      </c>
      <c r="Q13" s="303">
        <f>'t3'!N11</f>
        <v>0</v>
      </c>
      <c r="R13" s="303">
        <f>'t3'!P11</f>
        <v>0</v>
      </c>
      <c r="S13" s="303">
        <f>'t3'!D11</f>
        <v>0</v>
      </c>
      <c r="T13" s="303">
        <f>'t3'!F11</f>
        <v>0</v>
      </c>
      <c r="U13" s="303">
        <f>'t3'!H11</f>
        <v>0</v>
      </c>
      <c r="V13" s="303">
        <f>'t3'!J11</f>
        <v>0</v>
      </c>
      <c r="W13" s="303">
        <f>O13+P13+Q13+R13-S13-T13-U13-V13</f>
        <v>0</v>
      </c>
      <c r="X13" s="303">
        <f>'t10'!AV11</f>
        <v>0</v>
      </c>
      <c r="Y13" s="303" t="str">
        <f>IF(O13&lt;(S13+T13+U13+V13),"ERRORE","OK")</f>
        <v>OK</v>
      </c>
      <c r="Z13" s="167" t="str">
        <f>IF(W13=X13,"OK","ERRORE")</f>
        <v>OK</v>
      </c>
    </row>
    <row r="14" spans="1:26" ht="14.1" customHeight="1" x14ac:dyDescent="0.2">
      <c r="A14" s="120" t="str">
        <f>'t1'!A12</f>
        <v>SEGRETARIO GENERALE CCIAA</v>
      </c>
      <c r="B14" s="162" t="str">
        <f>'t1'!B12</f>
        <v>0D0104</v>
      </c>
      <c r="C14" s="302">
        <f>'t1'!K12</f>
        <v>0</v>
      </c>
      <c r="D14" s="302">
        <f>'t3'!K12</f>
        <v>0</v>
      </c>
      <c r="E14" s="303">
        <f>'t3'!M12</f>
        <v>0</v>
      </c>
      <c r="F14" s="303">
        <f>'t3'!O12</f>
        <v>0</v>
      </c>
      <c r="G14" s="303">
        <f>'t3'!C12</f>
        <v>0</v>
      </c>
      <c r="H14" s="303">
        <f>'t3'!E12</f>
        <v>0</v>
      </c>
      <c r="I14" s="303">
        <f>'t3'!G12</f>
        <v>0</v>
      </c>
      <c r="J14" s="303">
        <f>'t3'!I12</f>
        <v>0</v>
      </c>
      <c r="K14" s="303">
        <f>C14+D14+E14+F14-G14-H14-I14-J14</f>
        <v>0</v>
      </c>
      <c r="L14" s="303">
        <f>'t10'!AU12</f>
        <v>0</v>
      </c>
      <c r="M14" s="303" t="str">
        <f>IF(C14&lt;(G14+H14+I14+J14),"ERRORE","OK")</f>
        <v>OK</v>
      </c>
      <c r="N14" s="91" t="str">
        <f>IF(K14=L14,"OK","ERRORE")</f>
        <v>OK</v>
      </c>
      <c r="O14" s="302">
        <f>'t1'!L12</f>
        <v>0</v>
      </c>
      <c r="P14" s="302">
        <f>'t3'!L12</f>
        <v>0</v>
      </c>
      <c r="Q14" s="303">
        <f>'t3'!N12</f>
        <v>0</v>
      </c>
      <c r="R14" s="303">
        <f>'t3'!P12</f>
        <v>0</v>
      </c>
      <c r="S14" s="303">
        <f>'t3'!D12</f>
        <v>0</v>
      </c>
      <c r="T14" s="303">
        <f>'t3'!F12</f>
        <v>0</v>
      </c>
      <c r="U14" s="303">
        <f>'t3'!H12</f>
        <v>0</v>
      </c>
      <c r="V14" s="303">
        <f>'t3'!J12</f>
        <v>0</v>
      </c>
      <c r="W14" s="303">
        <f>O14+P14+Q14+R14-S14-T14-U14-V14</f>
        <v>0</v>
      </c>
      <c r="X14" s="303">
        <f>'t10'!AV12</f>
        <v>0</v>
      </c>
      <c r="Y14" s="303" t="str">
        <f>IF(O14&lt;(S14+T14+U14+V14),"ERRORE","OK")</f>
        <v>OK</v>
      </c>
      <c r="Z14" s="167" t="str">
        <f>IF(W14=X14,"OK","ERRORE")</f>
        <v>OK</v>
      </c>
    </row>
    <row r="15" spans="1:26" ht="14.1" customHeight="1" x14ac:dyDescent="0.2">
      <c r="A15" s="120" t="str">
        <f>'t1'!A13</f>
        <v>DIRIGENTE A TEMPO INDETERMINATO</v>
      </c>
      <c r="B15" s="162" t="str">
        <f>'t1'!B13</f>
        <v>0D0164</v>
      </c>
      <c r="C15" s="302">
        <f>'t1'!K13</f>
        <v>0</v>
      </c>
      <c r="D15" s="302">
        <f>'t3'!K13</f>
        <v>0</v>
      </c>
      <c r="E15" s="303">
        <f>'t3'!M13</f>
        <v>0</v>
      </c>
      <c r="F15" s="303">
        <f>'t3'!O13</f>
        <v>0</v>
      </c>
      <c r="G15" s="303">
        <f>'t3'!C13</f>
        <v>0</v>
      </c>
      <c r="H15" s="303">
        <f>'t3'!E13</f>
        <v>0</v>
      </c>
      <c r="I15" s="303">
        <f>'t3'!G13</f>
        <v>0</v>
      </c>
      <c r="J15" s="303">
        <f>'t3'!I13</f>
        <v>0</v>
      </c>
      <c r="K15" s="303">
        <f>C15+D15+E15+F15-G15-H15-I15-J15</f>
        <v>0</v>
      </c>
      <c r="L15" s="303">
        <f>'t10'!AU13</f>
        <v>0</v>
      </c>
      <c r="M15" s="303" t="str">
        <f>IF(C15&lt;(G15+H15+I15+J15),"ERRORE","OK")</f>
        <v>OK</v>
      </c>
      <c r="N15" s="91" t="str">
        <f>IF(K15=L15,"OK","ERRORE")</f>
        <v>OK</v>
      </c>
      <c r="O15" s="302">
        <f>'t1'!L13</f>
        <v>0</v>
      </c>
      <c r="P15" s="302">
        <f>'t3'!L13</f>
        <v>0</v>
      </c>
      <c r="Q15" s="303">
        <f>'t3'!N13</f>
        <v>0</v>
      </c>
      <c r="R15" s="303">
        <f>'t3'!P13</f>
        <v>0</v>
      </c>
      <c r="S15" s="303">
        <f>'t3'!D13</f>
        <v>0</v>
      </c>
      <c r="T15" s="303">
        <f>'t3'!F13</f>
        <v>0</v>
      </c>
      <c r="U15" s="303">
        <f>'t3'!H13</f>
        <v>0</v>
      </c>
      <c r="V15" s="303">
        <f>'t3'!J13</f>
        <v>0</v>
      </c>
      <c r="W15" s="303">
        <f>O15+P15+Q15+R15-S15-T15-U15-V15</f>
        <v>0</v>
      </c>
      <c r="X15" s="303">
        <f>'t10'!AV13</f>
        <v>0</v>
      </c>
      <c r="Y15" s="303" t="str">
        <f>IF(O15&lt;(S15+T15+U15+V15),"ERRORE","OK")</f>
        <v>OK</v>
      </c>
      <c r="Z15" s="167" t="str">
        <f>IF(W15=X15,"OK","ERRORE")</f>
        <v>OK</v>
      </c>
    </row>
    <row r="16" spans="1:26" ht="14.1" customHeight="1" x14ac:dyDescent="0.2">
      <c r="A16" s="120" t="str">
        <f>'t1'!A14</f>
        <v>DIRIGENTE A TEMPO DETERMINATO IN D.O.</v>
      </c>
      <c r="B16" s="162" t="str">
        <f>'t1'!B14</f>
        <v>0D0165</v>
      </c>
      <c r="C16" s="302">
        <f>'t1'!K14</f>
        <v>0</v>
      </c>
      <c r="D16" s="302">
        <f>'t3'!K14</f>
        <v>0</v>
      </c>
      <c r="E16" s="303">
        <f>'t3'!M14</f>
        <v>0</v>
      </c>
      <c r="F16" s="303">
        <f>'t3'!O14</f>
        <v>0</v>
      </c>
      <c r="G16" s="303">
        <f>'t3'!C14</f>
        <v>0</v>
      </c>
      <c r="H16" s="303">
        <f>'t3'!E14</f>
        <v>0</v>
      </c>
      <c r="I16" s="303">
        <f>'t3'!G14</f>
        <v>0</v>
      </c>
      <c r="J16" s="303">
        <f>'t3'!I14</f>
        <v>0</v>
      </c>
      <c r="K16" s="303">
        <f t="shared" si="0"/>
        <v>0</v>
      </c>
      <c r="L16" s="303">
        <f>'t10'!AU14</f>
        <v>0</v>
      </c>
      <c r="M16" s="303" t="str">
        <f t="shared" si="1"/>
        <v>OK</v>
      </c>
      <c r="N16" s="91" t="str">
        <f t="shared" si="2"/>
        <v>OK</v>
      </c>
      <c r="O16" s="302">
        <f>'t1'!L14</f>
        <v>0</v>
      </c>
      <c r="P16" s="302">
        <f>'t3'!L14</f>
        <v>0</v>
      </c>
      <c r="Q16" s="303">
        <f>'t3'!N14</f>
        <v>0</v>
      </c>
      <c r="R16" s="303">
        <f>'t3'!P14</f>
        <v>0</v>
      </c>
      <c r="S16" s="303">
        <f>'t3'!D14</f>
        <v>0</v>
      </c>
      <c r="T16" s="303">
        <f>'t3'!F14</f>
        <v>0</v>
      </c>
      <c r="U16" s="303">
        <f>'t3'!H14</f>
        <v>0</v>
      </c>
      <c r="V16" s="303">
        <f>'t3'!J14</f>
        <v>0</v>
      </c>
      <c r="W16" s="303">
        <f t="shared" si="3"/>
        <v>0</v>
      </c>
      <c r="X16" s="303">
        <f>'t10'!AV14</f>
        <v>0</v>
      </c>
      <c r="Y16" s="303" t="str">
        <f t="shared" si="4"/>
        <v>OK</v>
      </c>
      <c r="Z16" s="167" t="str">
        <f t="shared" si="5"/>
        <v>OK</v>
      </c>
    </row>
    <row r="17" spans="1:26" ht="14.1" customHeight="1" x14ac:dyDescent="0.2">
      <c r="A17" s="120" t="str">
        <f>'t1'!A15</f>
        <v xml:space="preserve">ALTE SPECIALIZZ. IN D.O. </v>
      </c>
      <c r="B17" s="162" t="str">
        <f>'t1'!B15</f>
        <v>0D0I95</v>
      </c>
      <c r="C17" s="302">
        <f>'t1'!K15</f>
        <v>0</v>
      </c>
      <c r="D17" s="302">
        <f>'t3'!K15</f>
        <v>0</v>
      </c>
      <c r="E17" s="303">
        <f>'t3'!M15</f>
        <v>0</v>
      </c>
      <c r="F17" s="303">
        <f>'t3'!O15</f>
        <v>0</v>
      </c>
      <c r="G17" s="303">
        <f>'t3'!C15</f>
        <v>0</v>
      </c>
      <c r="H17" s="303">
        <f>'t3'!E15</f>
        <v>0</v>
      </c>
      <c r="I17" s="303">
        <f>'t3'!G15</f>
        <v>0</v>
      </c>
      <c r="J17" s="303">
        <f>'t3'!I15</f>
        <v>0</v>
      </c>
      <c r="K17" s="303">
        <f t="shared" si="0"/>
        <v>0</v>
      </c>
      <c r="L17" s="303">
        <f>'t10'!AU15</f>
        <v>0</v>
      </c>
      <c r="M17" s="303" t="str">
        <f t="shared" si="1"/>
        <v>OK</v>
      </c>
      <c r="N17" s="91" t="str">
        <f t="shared" si="2"/>
        <v>OK</v>
      </c>
      <c r="O17" s="302">
        <f>'t1'!L15</f>
        <v>0</v>
      </c>
      <c r="P17" s="302">
        <f>'t3'!L15</f>
        <v>0</v>
      </c>
      <c r="Q17" s="303">
        <f>'t3'!N15</f>
        <v>0</v>
      </c>
      <c r="R17" s="303">
        <f>'t3'!P15</f>
        <v>0</v>
      </c>
      <c r="S17" s="303">
        <f>'t3'!D15</f>
        <v>0</v>
      </c>
      <c r="T17" s="303">
        <f>'t3'!F15</f>
        <v>0</v>
      </c>
      <c r="U17" s="303">
        <f>'t3'!H15</f>
        <v>0</v>
      </c>
      <c r="V17" s="303">
        <f>'t3'!J15</f>
        <v>0</v>
      </c>
      <c r="W17" s="303">
        <f t="shared" si="3"/>
        <v>0</v>
      </c>
      <c r="X17" s="303">
        <f>'t10'!AV15</f>
        <v>0</v>
      </c>
      <c r="Y17" s="303" t="str">
        <f t="shared" si="4"/>
        <v>OK</v>
      </c>
      <c r="Z17" s="167" t="str">
        <f t="shared" si="5"/>
        <v>OK</v>
      </c>
    </row>
    <row r="18" spans="1:26" ht="14.1" customHeight="1" x14ac:dyDescent="0.2">
      <c r="A18" s="120" t="str">
        <f>'t1'!A16</f>
        <v>RESPONSABILE DEI SERVIZI O DEGLI UFFICI IN D.O</v>
      </c>
      <c r="B18" s="162" t="str">
        <f>'t1'!B16</f>
        <v>0D0I96</v>
      </c>
      <c r="C18" s="302">
        <f>'t1'!K16</f>
        <v>0</v>
      </c>
      <c r="D18" s="302">
        <f>'t3'!K16</f>
        <v>0</v>
      </c>
      <c r="E18" s="303">
        <f>'t3'!M16</f>
        <v>0</v>
      </c>
      <c r="F18" s="303">
        <f>'t3'!O16</f>
        <v>0</v>
      </c>
      <c r="G18" s="303">
        <f>'t3'!C16</f>
        <v>0</v>
      </c>
      <c r="H18" s="303">
        <f>'t3'!E16</f>
        <v>0</v>
      </c>
      <c r="I18" s="303">
        <f>'t3'!G16</f>
        <v>0</v>
      </c>
      <c r="J18" s="303">
        <f>'t3'!I16</f>
        <v>0</v>
      </c>
      <c r="K18" s="303">
        <f>C18+D18+E18+F18-G18-H18-I18-J18</f>
        <v>0</v>
      </c>
      <c r="L18" s="303">
        <f>'t10'!AU16</f>
        <v>0</v>
      </c>
      <c r="M18" s="303" t="str">
        <f>IF(C18&lt;(G18+H18+I18+J18),"ERRORE","OK")</f>
        <v>OK</v>
      </c>
      <c r="N18" s="91" t="str">
        <f>IF(K18=L18,"OK","ERRORE")</f>
        <v>OK</v>
      </c>
      <c r="O18" s="302">
        <f>'t1'!L16</f>
        <v>0</v>
      </c>
      <c r="P18" s="302">
        <f>'t3'!L16</f>
        <v>0</v>
      </c>
      <c r="Q18" s="303">
        <f>'t3'!N16</f>
        <v>0</v>
      </c>
      <c r="R18" s="303">
        <f>'t3'!P16</f>
        <v>0</v>
      </c>
      <c r="S18" s="303">
        <f>'t3'!D16</f>
        <v>0</v>
      </c>
      <c r="T18" s="303">
        <f>'t3'!F16</f>
        <v>0</v>
      </c>
      <c r="U18" s="303">
        <f>'t3'!H16</f>
        <v>0</v>
      </c>
      <c r="V18" s="303">
        <f>'t3'!J16</f>
        <v>0</v>
      </c>
      <c r="W18" s="303">
        <f>O18+P18+Q18+R18-S18-T18-U18-V18</f>
        <v>0</v>
      </c>
      <c r="X18" s="303">
        <f>'t10'!AV16</f>
        <v>0</v>
      </c>
      <c r="Y18" s="303" t="str">
        <f>IF(O18&lt;(S18+T18+U18+V18),"ERRORE","OK")</f>
        <v>OK</v>
      </c>
      <c r="Z18" s="167" t="str">
        <f>IF(W18=X18,"OK","ERRORE")</f>
        <v>OK</v>
      </c>
    </row>
    <row r="19" spans="1:26" ht="14.1" customHeight="1" x14ac:dyDescent="0.2">
      <c r="A19" s="120" t="str">
        <f>'t1'!A17</f>
        <v>FUNZIONARI ED ELEVATA QUALIFICAZIONE</v>
      </c>
      <c r="B19" s="162" t="str">
        <f>'t1'!B17</f>
        <v>0FZEQF</v>
      </c>
      <c r="C19" s="302">
        <f>'t1'!K17</f>
        <v>0</v>
      </c>
      <c r="D19" s="302">
        <f>'t3'!K17</f>
        <v>0</v>
      </c>
      <c r="E19" s="303">
        <f>'t3'!M17</f>
        <v>0</v>
      </c>
      <c r="F19" s="303">
        <f>'t3'!O17</f>
        <v>0</v>
      </c>
      <c r="G19" s="303">
        <f>'t3'!C17</f>
        <v>0</v>
      </c>
      <c r="H19" s="303">
        <f>'t3'!E17</f>
        <v>0</v>
      </c>
      <c r="I19" s="303">
        <f>'t3'!G17</f>
        <v>0</v>
      </c>
      <c r="J19" s="303">
        <f>'t3'!I17</f>
        <v>0</v>
      </c>
      <c r="K19" s="303">
        <f t="shared" si="0"/>
        <v>0</v>
      </c>
      <c r="L19" s="303">
        <f>'t10'!AU17</f>
        <v>0</v>
      </c>
      <c r="M19" s="303" t="str">
        <f t="shared" si="1"/>
        <v>OK</v>
      </c>
      <c r="N19" s="91" t="str">
        <f t="shared" si="2"/>
        <v>OK</v>
      </c>
      <c r="O19" s="302">
        <f>'t1'!L17</f>
        <v>0</v>
      </c>
      <c r="P19" s="302">
        <f>'t3'!L17</f>
        <v>0</v>
      </c>
      <c r="Q19" s="303">
        <f>'t3'!N17</f>
        <v>0</v>
      </c>
      <c r="R19" s="303">
        <f>'t3'!P17</f>
        <v>0</v>
      </c>
      <c r="S19" s="303">
        <f>'t3'!D17</f>
        <v>0</v>
      </c>
      <c r="T19" s="303">
        <f>'t3'!F17</f>
        <v>0</v>
      </c>
      <c r="U19" s="303">
        <f>'t3'!H17</f>
        <v>0</v>
      </c>
      <c r="V19" s="303">
        <f>'t3'!J17</f>
        <v>0</v>
      </c>
      <c r="W19" s="303">
        <f t="shared" si="3"/>
        <v>0</v>
      </c>
      <c r="X19" s="303">
        <f>'t10'!AV17</f>
        <v>0</v>
      </c>
      <c r="Y19" s="303" t="str">
        <f t="shared" si="4"/>
        <v>OK</v>
      </c>
      <c r="Z19" s="167" t="str">
        <f t="shared" si="5"/>
        <v>OK</v>
      </c>
    </row>
    <row r="20" spans="1:26" ht="14.1" customHeight="1" x14ac:dyDescent="0.2">
      <c r="A20" s="120" t="str">
        <f>'t1'!A18</f>
        <v>ISTRUTTORI</v>
      </c>
      <c r="B20" s="162" t="str">
        <f>'t1'!B18</f>
        <v>0IR000</v>
      </c>
      <c r="C20" s="302">
        <f>'t1'!K18</f>
        <v>0</v>
      </c>
      <c r="D20" s="302">
        <f>'t3'!K18</f>
        <v>0</v>
      </c>
      <c r="E20" s="303">
        <f>'t3'!M18</f>
        <v>0</v>
      </c>
      <c r="F20" s="303">
        <f>'t3'!O18</f>
        <v>0</v>
      </c>
      <c r="G20" s="303">
        <f>'t3'!C18</f>
        <v>0</v>
      </c>
      <c r="H20" s="303">
        <f>'t3'!E18</f>
        <v>0</v>
      </c>
      <c r="I20" s="303">
        <f>'t3'!G18</f>
        <v>0</v>
      </c>
      <c r="J20" s="303">
        <f>'t3'!I18</f>
        <v>0</v>
      </c>
      <c r="K20" s="303">
        <f t="shared" si="0"/>
        <v>0</v>
      </c>
      <c r="L20" s="303">
        <f>'t10'!AU18</f>
        <v>0</v>
      </c>
      <c r="M20" s="303" t="str">
        <f t="shared" si="1"/>
        <v>OK</v>
      </c>
      <c r="N20" s="91" t="str">
        <f t="shared" si="2"/>
        <v>OK</v>
      </c>
      <c r="O20" s="302">
        <f>'t1'!L18</f>
        <v>0</v>
      </c>
      <c r="P20" s="302">
        <f>'t3'!L18</f>
        <v>0</v>
      </c>
      <c r="Q20" s="303">
        <f>'t3'!N18</f>
        <v>0</v>
      </c>
      <c r="R20" s="303">
        <f>'t3'!P18</f>
        <v>0</v>
      </c>
      <c r="S20" s="303">
        <f>'t3'!D18</f>
        <v>0</v>
      </c>
      <c r="T20" s="303">
        <f>'t3'!F18</f>
        <v>0</v>
      </c>
      <c r="U20" s="303">
        <f>'t3'!H18</f>
        <v>0</v>
      </c>
      <c r="V20" s="303">
        <f>'t3'!J18</f>
        <v>0</v>
      </c>
      <c r="W20" s="303">
        <f t="shared" si="3"/>
        <v>0</v>
      </c>
      <c r="X20" s="303">
        <f>'t10'!AV18</f>
        <v>0</v>
      </c>
      <c r="Y20" s="303" t="str">
        <f t="shared" si="4"/>
        <v>OK</v>
      </c>
      <c r="Z20" s="167" t="str">
        <f t="shared" si="5"/>
        <v>OK</v>
      </c>
    </row>
    <row r="21" spans="1:26" ht="14.1" customHeight="1" x14ac:dyDescent="0.2">
      <c r="A21" s="120" t="str">
        <f>'t1'!A19</f>
        <v>OPERATORI ESPERTI</v>
      </c>
      <c r="B21" s="162" t="str">
        <f>'t1'!B19</f>
        <v>0OEESP</v>
      </c>
      <c r="C21" s="302">
        <f>'t1'!K19</f>
        <v>0</v>
      </c>
      <c r="D21" s="302">
        <f>'t3'!K19</f>
        <v>0</v>
      </c>
      <c r="E21" s="303">
        <f>'t3'!M19</f>
        <v>0</v>
      </c>
      <c r="F21" s="303">
        <f>'t3'!O19</f>
        <v>0</v>
      </c>
      <c r="G21" s="303">
        <f>'t3'!C19</f>
        <v>0</v>
      </c>
      <c r="H21" s="303">
        <f>'t3'!E19</f>
        <v>0</v>
      </c>
      <c r="I21" s="303">
        <f>'t3'!G19</f>
        <v>0</v>
      </c>
      <c r="J21" s="303">
        <f>'t3'!I19</f>
        <v>0</v>
      </c>
      <c r="K21" s="303">
        <f t="shared" si="0"/>
        <v>0</v>
      </c>
      <c r="L21" s="303">
        <f>'t10'!AU19</f>
        <v>0</v>
      </c>
      <c r="M21" s="303" t="str">
        <f t="shared" si="1"/>
        <v>OK</v>
      </c>
      <c r="N21" s="91" t="str">
        <f t="shared" si="2"/>
        <v>OK</v>
      </c>
      <c r="O21" s="302">
        <f>'t1'!L19</f>
        <v>0</v>
      </c>
      <c r="P21" s="302">
        <f>'t3'!L19</f>
        <v>0</v>
      </c>
      <c r="Q21" s="303">
        <f>'t3'!N19</f>
        <v>0</v>
      </c>
      <c r="R21" s="303">
        <f>'t3'!P19</f>
        <v>0</v>
      </c>
      <c r="S21" s="303">
        <f>'t3'!D19</f>
        <v>0</v>
      </c>
      <c r="T21" s="303">
        <f>'t3'!F19</f>
        <v>0</v>
      </c>
      <c r="U21" s="303">
        <f>'t3'!H19</f>
        <v>0</v>
      </c>
      <c r="V21" s="303">
        <f>'t3'!J19</f>
        <v>0</v>
      </c>
      <c r="W21" s="303">
        <f t="shared" si="3"/>
        <v>0</v>
      </c>
      <c r="X21" s="303">
        <f>'t10'!AV19</f>
        <v>0</v>
      </c>
      <c r="Y21" s="303" t="str">
        <f t="shared" si="4"/>
        <v>OK</v>
      </c>
      <c r="Z21" s="167" t="str">
        <f t="shared" si="5"/>
        <v>OK</v>
      </c>
    </row>
    <row r="22" spans="1:26" ht="14.1" customHeight="1" x14ac:dyDescent="0.2">
      <c r="A22" s="120" t="str">
        <f>'t1'!A20</f>
        <v>OPERATORI</v>
      </c>
      <c r="B22" s="162" t="str">
        <f>'t1'!B20</f>
        <v>0OP000</v>
      </c>
      <c r="C22" s="302">
        <f>'t1'!K20</f>
        <v>0</v>
      </c>
      <c r="D22" s="302">
        <f>'t3'!K20</f>
        <v>0</v>
      </c>
      <c r="E22" s="303">
        <f>'t3'!M20</f>
        <v>0</v>
      </c>
      <c r="F22" s="303">
        <f>'t3'!O20</f>
        <v>0</v>
      </c>
      <c r="G22" s="303">
        <f>'t3'!C20</f>
        <v>0</v>
      </c>
      <c r="H22" s="303">
        <f>'t3'!E20</f>
        <v>0</v>
      </c>
      <c r="I22" s="303">
        <f>'t3'!G20</f>
        <v>0</v>
      </c>
      <c r="J22" s="303">
        <f>'t3'!I20</f>
        <v>0</v>
      </c>
      <c r="K22" s="303">
        <f t="shared" si="0"/>
        <v>0</v>
      </c>
      <c r="L22" s="303">
        <f>'t10'!AU20</f>
        <v>0</v>
      </c>
      <c r="M22" s="303" t="str">
        <f t="shared" si="1"/>
        <v>OK</v>
      </c>
      <c r="N22" s="91" t="str">
        <f t="shared" si="2"/>
        <v>OK</v>
      </c>
      <c r="O22" s="302">
        <f>'t1'!L20</f>
        <v>0</v>
      </c>
      <c r="P22" s="302">
        <f>'t3'!L20</f>
        <v>0</v>
      </c>
      <c r="Q22" s="303">
        <f>'t3'!N20</f>
        <v>0</v>
      </c>
      <c r="R22" s="303">
        <f>'t3'!P20</f>
        <v>0</v>
      </c>
      <c r="S22" s="303">
        <f>'t3'!D20</f>
        <v>0</v>
      </c>
      <c r="T22" s="303">
        <f>'t3'!F20</f>
        <v>0</v>
      </c>
      <c r="U22" s="303">
        <f>'t3'!H20</f>
        <v>0</v>
      </c>
      <c r="V22" s="303">
        <f>'t3'!J20</f>
        <v>0</v>
      </c>
      <c r="W22" s="303">
        <f t="shared" si="3"/>
        <v>0</v>
      </c>
      <c r="X22" s="303">
        <f>'t10'!AV20</f>
        <v>0</v>
      </c>
      <c r="Y22" s="303" t="str">
        <f t="shared" si="4"/>
        <v>OK</v>
      </c>
      <c r="Z22" s="167" t="str">
        <f t="shared" si="5"/>
        <v>OK</v>
      </c>
    </row>
    <row r="23" spans="1:26" ht="14.1" customHeight="1" x14ac:dyDescent="0.2">
      <c r="A23" s="120" t="str">
        <f>'t1'!A21</f>
        <v>CONTRATTISTI</v>
      </c>
      <c r="B23" s="162" t="str">
        <f>'t1'!B21</f>
        <v>000061</v>
      </c>
      <c r="C23" s="302">
        <f>'t1'!K21</f>
        <v>0</v>
      </c>
      <c r="D23" s="302">
        <f>'t3'!K21</f>
        <v>0</v>
      </c>
      <c r="E23" s="303">
        <f>'t3'!M21</f>
        <v>0</v>
      </c>
      <c r="F23" s="303">
        <f>'t3'!O21</f>
        <v>0</v>
      </c>
      <c r="G23" s="303">
        <f>'t3'!C21</f>
        <v>0</v>
      </c>
      <c r="H23" s="303">
        <f>'t3'!E21</f>
        <v>0</v>
      </c>
      <c r="I23" s="303">
        <f>'t3'!G21</f>
        <v>0</v>
      </c>
      <c r="J23" s="303">
        <f>'t3'!I21</f>
        <v>0</v>
      </c>
      <c r="K23" s="303">
        <f t="shared" si="0"/>
        <v>0</v>
      </c>
      <c r="L23" s="303">
        <f>'t10'!AU21</f>
        <v>0</v>
      </c>
      <c r="M23" s="303" t="str">
        <f t="shared" si="1"/>
        <v>OK</v>
      </c>
      <c r="N23" s="91" t="str">
        <f t="shared" si="2"/>
        <v>OK</v>
      </c>
      <c r="O23" s="302">
        <f>'t1'!L21</f>
        <v>0</v>
      </c>
      <c r="P23" s="302">
        <f>'t3'!L21</f>
        <v>0</v>
      </c>
      <c r="Q23" s="303">
        <f>'t3'!N21</f>
        <v>0</v>
      </c>
      <c r="R23" s="303">
        <f>'t3'!P21</f>
        <v>0</v>
      </c>
      <c r="S23" s="303">
        <f>'t3'!D21</f>
        <v>0</v>
      </c>
      <c r="T23" s="303">
        <f>'t3'!F21</f>
        <v>0</v>
      </c>
      <c r="U23" s="303">
        <f>'t3'!H21</f>
        <v>0</v>
      </c>
      <c r="V23" s="303">
        <f>'t3'!J21</f>
        <v>0</v>
      </c>
      <c r="W23" s="303">
        <f t="shared" si="3"/>
        <v>0</v>
      </c>
      <c r="X23" s="303">
        <f>'t10'!AV21</f>
        <v>0</v>
      </c>
      <c r="Y23" s="303" t="str">
        <f t="shared" si="4"/>
        <v>OK</v>
      </c>
      <c r="Z23" s="167" t="str">
        <f t="shared" si="5"/>
        <v>OK</v>
      </c>
    </row>
    <row r="24" spans="1:26" ht="14.1" customHeight="1" x14ac:dyDescent="0.2">
      <c r="A24" s="120" t="str">
        <f>'t1'!A22</f>
        <v>COLLABORATORE A T.D. ART. 90 TUEL</v>
      </c>
      <c r="B24" s="162" t="str">
        <f>'t1'!B22</f>
        <v>000096</v>
      </c>
      <c r="C24" s="302">
        <f>'t1'!K22</f>
        <v>0</v>
      </c>
      <c r="D24" s="302">
        <f>'t3'!K22</f>
        <v>0</v>
      </c>
      <c r="E24" s="303">
        <f>'t3'!M22</f>
        <v>0</v>
      </c>
      <c r="F24" s="303">
        <f>'t3'!O22</f>
        <v>0</v>
      </c>
      <c r="G24" s="303">
        <f>'t3'!C22</f>
        <v>0</v>
      </c>
      <c r="H24" s="303">
        <f>'t3'!E22</f>
        <v>0</v>
      </c>
      <c r="I24" s="303">
        <f>'t3'!G22</f>
        <v>0</v>
      </c>
      <c r="J24" s="303">
        <f>'t3'!I22</f>
        <v>0</v>
      </c>
      <c r="K24" s="303">
        <f t="shared" si="0"/>
        <v>0</v>
      </c>
      <c r="L24" s="303">
        <f>'t10'!AU22</f>
        <v>0</v>
      </c>
      <c r="M24" s="303" t="str">
        <f t="shared" si="1"/>
        <v>OK</v>
      </c>
      <c r="N24" s="91" t="str">
        <f t="shared" si="2"/>
        <v>OK</v>
      </c>
      <c r="O24" s="302">
        <f>'t1'!L22</f>
        <v>0</v>
      </c>
      <c r="P24" s="302">
        <f>'t3'!L22</f>
        <v>0</v>
      </c>
      <c r="Q24" s="303">
        <f>'t3'!N22</f>
        <v>0</v>
      </c>
      <c r="R24" s="303">
        <f>'t3'!P22</f>
        <v>0</v>
      </c>
      <c r="S24" s="303">
        <f>'t3'!D22</f>
        <v>0</v>
      </c>
      <c r="T24" s="303">
        <f>'t3'!F22</f>
        <v>0</v>
      </c>
      <c r="U24" s="303">
        <f>'t3'!H22</f>
        <v>0</v>
      </c>
      <c r="V24" s="303">
        <f>'t3'!J22</f>
        <v>0</v>
      </c>
      <c r="W24" s="303">
        <f t="shared" si="3"/>
        <v>0</v>
      </c>
      <c r="X24" s="303">
        <f>'t10'!AV22</f>
        <v>0</v>
      </c>
      <c r="Y24" s="303" t="str">
        <f t="shared" si="4"/>
        <v>OK</v>
      </c>
      <c r="Z24" s="167" t="str">
        <f t="shared" si="5"/>
        <v>OK</v>
      </c>
    </row>
    <row r="25" spans="1:26" ht="15.75" customHeight="1" x14ac:dyDescent="0.2">
      <c r="A25" s="120" t="str">
        <f>'t1'!A23</f>
        <v>TOTALE</v>
      </c>
      <c r="B25" s="153"/>
      <c r="C25" s="302">
        <f t="shared" ref="C25:L25" si="6">SUM(C8:C24)</f>
        <v>0</v>
      </c>
      <c r="D25" s="302">
        <f t="shared" si="6"/>
        <v>0</v>
      </c>
      <c r="E25" s="302">
        <f t="shared" si="6"/>
        <v>0</v>
      </c>
      <c r="F25" s="302">
        <f t="shared" si="6"/>
        <v>0</v>
      </c>
      <c r="G25" s="302">
        <f t="shared" si="6"/>
        <v>0</v>
      </c>
      <c r="H25" s="302">
        <f t="shared" si="6"/>
        <v>0</v>
      </c>
      <c r="I25" s="302">
        <f t="shared" si="6"/>
        <v>0</v>
      </c>
      <c r="J25" s="302">
        <f t="shared" si="6"/>
        <v>0</v>
      </c>
      <c r="K25" s="302">
        <f t="shared" si="6"/>
        <v>0</v>
      </c>
      <c r="L25" s="302">
        <f t="shared" si="6"/>
        <v>0</v>
      </c>
      <c r="M25" s="303" t="str">
        <f>IF(C25&lt;(G25+H25+I25+J25),"ERRORE","OK")</f>
        <v>OK</v>
      </c>
      <c r="N25" s="91" t="str">
        <f t="shared" si="2"/>
        <v>OK</v>
      </c>
      <c r="O25" s="302">
        <f t="shared" ref="O25:X25" si="7">SUM(O8:O24)</f>
        <v>0</v>
      </c>
      <c r="P25" s="302">
        <f t="shared" si="7"/>
        <v>0</v>
      </c>
      <c r="Q25" s="302">
        <f t="shared" si="7"/>
        <v>0</v>
      </c>
      <c r="R25" s="302">
        <f t="shared" si="7"/>
        <v>0</v>
      </c>
      <c r="S25" s="302">
        <f t="shared" si="7"/>
        <v>0</v>
      </c>
      <c r="T25" s="302">
        <f t="shared" si="7"/>
        <v>0</v>
      </c>
      <c r="U25" s="302">
        <f t="shared" si="7"/>
        <v>0</v>
      </c>
      <c r="V25" s="302">
        <f t="shared" si="7"/>
        <v>0</v>
      </c>
      <c r="W25" s="302">
        <f t="shared" si="7"/>
        <v>0</v>
      </c>
      <c r="X25" s="302">
        <f t="shared" si="7"/>
        <v>0</v>
      </c>
      <c r="Y25" s="303" t="str">
        <f>IF(O25&lt;(S25+T25+U25+V25),"ERRORE","OK")</f>
        <v>OK</v>
      </c>
      <c r="Z25" s="167" t="str">
        <f t="shared" si="5"/>
        <v>OK</v>
      </c>
    </row>
  </sheetData>
  <sheetProtection algorithmName="SHA-512" hashValue="6fCIbICC/LO/uIzJ/L3AqaFIYzGjcUm7a4NdI7y3LNyAVL8fyb+eEBrJUJtn82RkIcTWkQ0wrXQ1F0bpdYpFfA==" saltValue="rb0b/cugspkjgNBHGONMPQ==" spinCount="100000" sheet="1" selectLockedCells="1" selectUnlockedCells="1"/>
  <mergeCells count="4">
    <mergeCell ref="O5:Z5"/>
    <mergeCell ref="C5:N5"/>
    <mergeCell ref="A1:W1"/>
    <mergeCell ref="A2:L2"/>
  </mergeCells>
  <phoneticPr fontId="30" type="noConversion"/>
  <printOptions horizontalCentered="1" verticalCentered="1"/>
  <pageMargins left="0.2" right="0" top="0.17" bottom="0.16" header="0.18" footer="0.2"/>
  <pageSetup paperSize="9" scale="52" orientation="landscape" horizontalDpi="300"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25">
    <pageSetUpPr fitToPage="1"/>
  </sheetPr>
  <dimension ref="A1:M23"/>
  <sheetViews>
    <sheetView showGridLines="0" workbookViewId="0">
      <pane ySplit="5" topLeftCell="A6" activePane="bottomLeft" state="frozen"/>
      <selection activeCell="A2" sqref="A2"/>
      <selection pane="bottomLeft" activeCell="B5" sqref="B5"/>
    </sheetView>
  </sheetViews>
  <sheetFormatPr defaultColWidth="9.28515625" defaultRowHeight="10.199999999999999" x14ac:dyDescent="0.2"/>
  <cols>
    <col min="1" max="1" width="38.42578125" style="3" customWidth="1"/>
    <col min="2" max="2" width="11.7109375" style="2" customWidth="1"/>
    <col min="3" max="3" width="17" style="2" bestFit="1" customWidth="1"/>
    <col min="4" max="8" width="15.7109375" style="2" customWidth="1"/>
    <col min="9" max="9" width="14.7109375" style="2" customWidth="1"/>
    <col min="10" max="16384" width="9.28515625" style="3"/>
  </cols>
  <sheetData>
    <row r="1" spans="1:13" ht="43.5" customHeight="1" x14ac:dyDescent="0.2">
      <c r="A1" s="1720" t="str">
        <f>'t1'!A1</f>
        <v>REGIONI ED AUTONOMIE LOCALI - anno 2023</v>
      </c>
      <c r="B1" s="1720"/>
      <c r="C1" s="1720"/>
      <c r="D1" s="1720"/>
      <c r="E1" s="1720"/>
      <c r="F1" s="1720"/>
      <c r="G1" s="1720"/>
      <c r="H1" s="284"/>
      <c r="I1" s="281"/>
      <c r="M1"/>
    </row>
    <row r="2" spans="1:13" ht="21" customHeight="1" x14ac:dyDescent="0.2">
      <c r="B2" s="3"/>
      <c r="C2" s="3"/>
      <c r="D2" s="1733"/>
      <c r="E2" s="1733"/>
      <c r="F2" s="1733"/>
      <c r="G2" s="1733"/>
      <c r="H2" s="1733"/>
      <c r="I2" s="1733"/>
      <c r="J2" s="285"/>
      <c r="M2"/>
    </row>
    <row r="3" spans="1:13" ht="21" customHeight="1" x14ac:dyDescent="0.25">
      <c r="A3" s="172" t="s">
        <v>255</v>
      </c>
      <c r="C3" s="3"/>
      <c r="D3" s="3"/>
      <c r="E3" s="3"/>
      <c r="F3" s="3"/>
      <c r="G3" s="3"/>
      <c r="H3" s="3"/>
      <c r="I3" s="3"/>
    </row>
    <row r="4" spans="1:13" ht="49.5" customHeight="1" x14ac:dyDescent="0.2">
      <c r="A4" s="159" t="s">
        <v>193</v>
      </c>
      <c r="B4" s="159" t="s">
        <v>192</v>
      </c>
      <c r="C4" s="159" t="str">
        <f>"Presenti 31.12 anno precedente (Tab 1)"</f>
        <v>Presenti 31.12 anno precedente (Tab 1)</v>
      </c>
      <c r="D4" s="159" t="s">
        <v>214</v>
      </c>
      <c r="E4" s="159" t="s">
        <v>215</v>
      </c>
      <c r="F4" s="159" t="s">
        <v>216</v>
      </c>
      <c r="G4" s="159" t="s">
        <v>227</v>
      </c>
      <c r="H4" s="159" t="s">
        <v>217</v>
      </c>
      <c r="I4" s="159" t="s">
        <v>184</v>
      </c>
    </row>
    <row r="5" spans="1:13" x14ac:dyDescent="0.2">
      <c r="A5" s="287"/>
      <c r="B5" s="159"/>
      <c r="C5" s="170" t="s">
        <v>194</v>
      </c>
      <c r="D5" s="170" t="s">
        <v>195</v>
      </c>
      <c r="E5" s="170" t="s">
        <v>196</v>
      </c>
      <c r="F5" s="170" t="s">
        <v>197</v>
      </c>
      <c r="G5" s="170" t="s">
        <v>226</v>
      </c>
      <c r="H5" s="170" t="s">
        <v>218</v>
      </c>
      <c r="I5" s="170" t="s">
        <v>219</v>
      </c>
    </row>
    <row r="6" spans="1:13" ht="14.1" customHeight="1" x14ac:dyDescent="0.2">
      <c r="A6" s="133" t="str">
        <f>'t1'!A6</f>
        <v>SEGRETARIO A</v>
      </c>
      <c r="B6" s="162" t="str">
        <f>'t1'!B6</f>
        <v>0D0102</v>
      </c>
      <c r="C6" s="302">
        <f>'t1'!C6+'t1'!D6</f>
        <v>0</v>
      </c>
      <c r="D6" s="302">
        <f>'t5'!U7+'t5'!V7</f>
        <v>0</v>
      </c>
      <c r="E6" s="303">
        <f>'t6'!U7+'t6'!V7</f>
        <v>0</v>
      </c>
      <c r="F6" s="303">
        <f>'t4'!C32</f>
        <v>0</v>
      </c>
      <c r="G6" s="303">
        <f>C6-D6+E6+F6</f>
        <v>0</v>
      </c>
      <c r="H6" s="303">
        <f>'t4'!T15</f>
        <v>0</v>
      </c>
      <c r="I6" s="91" t="str">
        <f>IF(H6&lt;=G6,"OK","ERRORE")</f>
        <v>OK</v>
      </c>
    </row>
    <row r="7" spans="1:13" ht="14.1" customHeight="1" x14ac:dyDescent="0.2">
      <c r="A7" s="133" t="str">
        <f>'t1'!A7</f>
        <v>SEGRETARIO B</v>
      </c>
      <c r="B7" s="162" t="str">
        <f>'t1'!B7</f>
        <v>0D0103</v>
      </c>
      <c r="C7" s="302">
        <f>'t1'!C7+'t1'!D7</f>
        <v>0</v>
      </c>
      <c r="D7" s="302">
        <f>'t5'!U8+'t5'!V8</f>
        <v>0</v>
      </c>
      <c r="E7" s="303">
        <f>'t6'!U8+'t6'!V8</f>
        <v>0</v>
      </c>
      <c r="F7" s="303">
        <f>'t4'!D32</f>
        <v>0</v>
      </c>
      <c r="G7" s="303">
        <f>C7-D7+E7+F7</f>
        <v>0</v>
      </c>
      <c r="H7" s="303">
        <f>'t4'!T16</f>
        <v>0</v>
      </c>
      <c r="I7" s="91" t="str">
        <f t="shared" ref="I7:I20" si="0">IF(H7&lt;=G7,"OK","ERRORE")</f>
        <v>OK</v>
      </c>
    </row>
    <row r="8" spans="1:13" ht="14.1" customHeight="1" x14ac:dyDescent="0.2">
      <c r="A8" s="133" t="str">
        <f>'t1'!A8</f>
        <v>SEGRETARIO C</v>
      </c>
      <c r="B8" s="162" t="str">
        <f>'t1'!B8</f>
        <v>0D0485</v>
      </c>
      <c r="C8" s="302">
        <f>'t1'!C8+'t1'!D8</f>
        <v>0</v>
      </c>
      <c r="D8" s="302">
        <f>'t5'!U9+'t5'!V9</f>
        <v>0</v>
      </c>
      <c r="E8" s="303">
        <f>'t6'!U9+'t6'!V9</f>
        <v>0</v>
      </c>
      <c r="F8" s="303">
        <f>'t4'!E32</f>
        <v>0</v>
      </c>
      <c r="G8" s="303">
        <f t="shared" ref="G8:G22" si="1">C8-D8+E8+F8</f>
        <v>0</v>
      </c>
      <c r="H8" s="303">
        <f>'t4'!T17</f>
        <v>0</v>
      </c>
      <c r="I8" s="91" t="str">
        <f t="shared" si="0"/>
        <v>OK</v>
      </c>
    </row>
    <row r="9" spans="1:13" ht="14.1" customHeight="1" x14ac:dyDescent="0.2">
      <c r="A9" s="133" t="str">
        <f>'t1'!A9</f>
        <v>DIRETTORE  GENERALE</v>
      </c>
      <c r="B9" s="162" t="str">
        <f>'t1'!B9</f>
        <v>0D0097</v>
      </c>
      <c r="C9" s="302">
        <f>'t1'!C9+'t1'!D9</f>
        <v>0</v>
      </c>
      <c r="D9" s="302">
        <f>'t5'!U10+'t5'!V10</f>
        <v>0</v>
      </c>
      <c r="E9" s="303">
        <f>'t6'!U10+'t6'!V10</f>
        <v>0</v>
      </c>
      <c r="F9" s="303">
        <f>'t4'!F32</f>
        <v>0</v>
      </c>
      <c r="G9" s="303">
        <f t="shared" si="1"/>
        <v>0</v>
      </c>
      <c r="H9" s="303">
        <f>'t4'!T18</f>
        <v>0</v>
      </c>
      <c r="I9" s="91" t="str">
        <f t="shared" si="0"/>
        <v>OK</v>
      </c>
    </row>
    <row r="10" spans="1:13" ht="14.1" customHeight="1" x14ac:dyDescent="0.2">
      <c r="A10" s="133" t="str">
        <f>'t1'!A10</f>
        <v>ALTE SPECIALIZZ. FUORI D.O.</v>
      </c>
      <c r="B10" s="162" t="str">
        <f>'t1'!B10</f>
        <v>0D0095</v>
      </c>
      <c r="C10" s="302">
        <f>'t1'!C10+'t1'!D10</f>
        <v>0</v>
      </c>
      <c r="D10" s="302">
        <f>'t5'!U11+'t5'!V11</f>
        <v>0</v>
      </c>
      <c r="E10" s="303">
        <f>'t6'!U11+'t6'!V11</f>
        <v>0</v>
      </c>
      <c r="F10" s="303">
        <f>'t4'!G32</f>
        <v>0</v>
      </c>
      <c r="G10" s="303">
        <f t="shared" si="1"/>
        <v>0</v>
      </c>
      <c r="H10" s="303">
        <f>'t4'!T19</f>
        <v>0</v>
      </c>
      <c r="I10" s="91" t="str">
        <f t="shared" si="0"/>
        <v>OK</v>
      </c>
    </row>
    <row r="11" spans="1:13" ht="14.1" customHeight="1" x14ac:dyDescent="0.2">
      <c r="A11" s="133" t="str">
        <f>'t1'!A11</f>
        <v>DIRIGENTE A TEMPO DETERMINATO FUORI D.O.</v>
      </c>
      <c r="B11" s="162" t="str">
        <f>'t1'!B11</f>
        <v>0D0098</v>
      </c>
      <c r="C11" s="302">
        <f>'t1'!C11+'t1'!D11</f>
        <v>0</v>
      </c>
      <c r="D11" s="302">
        <f>'t5'!U12+'t5'!V12</f>
        <v>0</v>
      </c>
      <c r="E11" s="303">
        <f>'t6'!U12+'t6'!V12</f>
        <v>0</v>
      </c>
      <c r="F11" s="303">
        <f>'t4'!H32</f>
        <v>0</v>
      </c>
      <c r="G11" s="303">
        <f t="shared" si="1"/>
        <v>0</v>
      </c>
      <c r="H11" s="303">
        <f>'t4'!T20</f>
        <v>0</v>
      </c>
      <c r="I11" s="91" t="str">
        <f t="shared" si="0"/>
        <v>OK</v>
      </c>
    </row>
    <row r="12" spans="1:13" ht="14.1" customHeight="1" x14ac:dyDescent="0.2">
      <c r="A12" s="133" t="str">
        <f>'t1'!A12</f>
        <v>SEGRETARIO GENERALE CCIAA</v>
      </c>
      <c r="B12" s="162" t="str">
        <f>'t1'!B12</f>
        <v>0D0104</v>
      </c>
      <c r="C12" s="302">
        <f>'t1'!C12+'t1'!D12</f>
        <v>0</v>
      </c>
      <c r="D12" s="302">
        <f>'t5'!U13+'t5'!V13</f>
        <v>0</v>
      </c>
      <c r="E12" s="303">
        <f>'t6'!U13+'t6'!V13</f>
        <v>0</v>
      </c>
      <c r="F12" s="303">
        <f>'t4'!I32</f>
        <v>0</v>
      </c>
      <c r="G12" s="303">
        <f t="shared" si="1"/>
        <v>0</v>
      </c>
      <c r="H12" s="303">
        <f>'t4'!T21</f>
        <v>0</v>
      </c>
      <c r="I12" s="91" t="str">
        <f t="shared" si="0"/>
        <v>OK</v>
      </c>
    </row>
    <row r="13" spans="1:13" ht="14.1" customHeight="1" x14ac:dyDescent="0.2">
      <c r="A13" s="133" t="str">
        <f>'t1'!A13</f>
        <v>DIRIGENTE A TEMPO INDETERMINATO</v>
      </c>
      <c r="B13" s="162" t="str">
        <f>'t1'!B13</f>
        <v>0D0164</v>
      </c>
      <c r="C13" s="302">
        <f>'t1'!C13+'t1'!D13</f>
        <v>0</v>
      </c>
      <c r="D13" s="302">
        <f>'t5'!U14+'t5'!V14</f>
        <v>0</v>
      </c>
      <c r="E13" s="303">
        <f>'t6'!U14+'t6'!V14</f>
        <v>0</v>
      </c>
      <c r="F13" s="303">
        <f>'t4'!J32</f>
        <v>0</v>
      </c>
      <c r="G13" s="303">
        <f t="shared" si="1"/>
        <v>0</v>
      </c>
      <c r="H13" s="303">
        <f>'t4'!T22</f>
        <v>0</v>
      </c>
      <c r="I13" s="91" t="str">
        <f t="shared" si="0"/>
        <v>OK</v>
      </c>
    </row>
    <row r="14" spans="1:13" ht="14.1" customHeight="1" x14ac:dyDescent="0.2">
      <c r="A14" s="133" t="str">
        <f>'t1'!A14</f>
        <v>DIRIGENTE A TEMPO DETERMINATO IN D.O.</v>
      </c>
      <c r="B14" s="162" t="str">
        <f>'t1'!B14</f>
        <v>0D0165</v>
      </c>
      <c r="C14" s="302">
        <f>'t1'!C14+'t1'!D14</f>
        <v>0</v>
      </c>
      <c r="D14" s="302">
        <f>'t5'!U15+'t5'!V15</f>
        <v>0</v>
      </c>
      <c r="E14" s="303">
        <f>'t6'!U15+'t6'!V15</f>
        <v>0</v>
      </c>
      <c r="F14" s="303">
        <f>'t4'!K32</f>
        <v>0</v>
      </c>
      <c r="G14" s="303">
        <f t="shared" si="1"/>
        <v>0</v>
      </c>
      <c r="H14" s="303">
        <f>'t4'!T23</f>
        <v>0</v>
      </c>
      <c r="I14" s="91" t="str">
        <f t="shared" si="0"/>
        <v>OK</v>
      </c>
    </row>
    <row r="15" spans="1:13" ht="14.1" customHeight="1" x14ac:dyDescent="0.2">
      <c r="A15" s="133" t="str">
        <f>'t1'!A15</f>
        <v xml:space="preserve">ALTE SPECIALIZZ. IN D.O. </v>
      </c>
      <c r="B15" s="162" t="str">
        <f>'t1'!B15</f>
        <v>0D0I95</v>
      </c>
      <c r="C15" s="302">
        <f>'t1'!C15+'t1'!D15</f>
        <v>0</v>
      </c>
      <c r="D15" s="302">
        <f>'t5'!U16+'t5'!V16</f>
        <v>0</v>
      </c>
      <c r="E15" s="303">
        <f>'t6'!U16+'t6'!V16</f>
        <v>0</v>
      </c>
      <c r="F15" s="303">
        <f>'t4'!L32</f>
        <v>0</v>
      </c>
      <c r="G15" s="303">
        <f t="shared" si="1"/>
        <v>0</v>
      </c>
      <c r="H15" s="303">
        <f>'t4'!T24</f>
        <v>0</v>
      </c>
      <c r="I15" s="91" t="str">
        <f t="shared" si="0"/>
        <v>OK</v>
      </c>
    </row>
    <row r="16" spans="1:13" ht="14.1" customHeight="1" x14ac:dyDescent="0.2">
      <c r="A16" s="133" t="str">
        <f>'t1'!A16</f>
        <v>RESPONSABILE DEI SERVIZI O DEGLI UFFICI IN D.O</v>
      </c>
      <c r="B16" s="162" t="str">
        <f>'t1'!B16</f>
        <v>0D0I96</v>
      </c>
      <c r="C16" s="302">
        <f>'t1'!C16+'t1'!D16</f>
        <v>0</v>
      </c>
      <c r="D16" s="302">
        <f>'t5'!U17+'t5'!V17</f>
        <v>0</v>
      </c>
      <c r="E16" s="303">
        <f>'t6'!U17+'t6'!V17</f>
        <v>0</v>
      </c>
      <c r="F16" s="303">
        <f>'t4'!M32</f>
        <v>0</v>
      </c>
      <c r="G16" s="303">
        <f>C16-D16+E16+F16</f>
        <v>0</v>
      </c>
      <c r="H16" s="303">
        <f>'t4'!T25</f>
        <v>0</v>
      </c>
      <c r="I16" s="91" t="str">
        <f>IF(H16&lt;=G16,"OK","ERRORE")</f>
        <v>OK</v>
      </c>
    </row>
    <row r="17" spans="1:9" ht="14.1" customHeight="1" x14ac:dyDescent="0.2">
      <c r="A17" s="133" t="str">
        <f>'t1'!A17</f>
        <v>FUNZIONARI ED ELEVATA QUALIFICAZIONE</v>
      </c>
      <c r="B17" s="162" t="str">
        <f>'t1'!B17</f>
        <v>0FZEQF</v>
      </c>
      <c r="C17" s="302">
        <f>'t1'!C17+'t1'!D17</f>
        <v>0</v>
      </c>
      <c r="D17" s="302">
        <f>'t5'!U18+'t5'!V18</f>
        <v>0</v>
      </c>
      <c r="E17" s="303">
        <f>'t6'!U18+'t6'!V18</f>
        <v>0</v>
      </c>
      <c r="F17" s="303">
        <f>'t4'!N32</f>
        <v>0</v>
      </c>
      <c r="G17" s="303">
        <f t="shared" si="1"/>
        <v>0</v>
      </c>
      <c r="H17" s="303">
        <f>'t4'!T26</f>
        <v>0</v>
      </c>
      <c r="I17" s="91" t="str">
        <f t="shared" si="0"/>
        <v>OK</v>
      </c>
    </row>
    <row r="18" spans="1:9" ht="14.1" customHeight="1" x14ac:dyDescent="0.2">
      <c r="A18" s="133" t="str">
        <f>'t1'!A18</f>
        <v>ISTRUTTORI</v>
      </c>
      <c r="B18" s="162" t="str">
        <f>'t1'!B18</f>
        <v>0IR000</v>
      </c>
      <c r="C18" s="302">
        <f>'t1'!C18+'t1'!D18</f>
        <v>0</v>
      </c>
      <c r="D18" s="302">
        <f>'t5'!U19+'t5'!V19</f>
        <v>0</v>
      </c>
      <c r="E18" s="303">
        <f>'t6'!U19+'t6'!V19</f>
        <v>0</v>
      </c>
      <c r="F18" s="303">
        <f>'t4'!O32</f>
        <v>0</v>
      </c>
      <c r="G18" s="303">
        <f t="shared" si="1"/>
        <v>0</v>
      </c>
      <c r="H18" s="303">
        <f>'t4'!T27</f>
        <v>0</v>
      </c>
      <c r="I18" s="91" t="str">
        <f t="shared" si="0"/>
        <v>OK</v>
      </c>
    </row>
    <row r="19" spans="1:9" ht="14.1" customHeight="1" x14ac:dyDescent="0.2">
      <c r="A19" s="133" t="str">
        <f>'t1'!A19</f>
        <v>OPERATORI ESPERTI</v>
      </c>
      <c r="B19" s="162" t="str">
        <f>'t1'!B19</f>
        <v>0OEESP</v>
      </c>
      <c r="C19" s="302">
        <f>'t1'!C19+'t1'!D19</f>
        <v>0</v>
      </c>
      <c r="D19" s="302">
        <f>'t5'!U20+'t5'!V20</f>
        <v>0</v>
      </c>
      <c r="E19" s="303">
        <f>'t6'!U20+'t6'!V20</f>
        <v>0</v>
      </c>
      <c r="F19" s="303">
        <f>'t4'!P32</f>
        <v>0</v>
      </c>
      <c r="G19" s="303">
        <f t="shared" si="1"/>
        <v>0</v>
      </c>
      <c r="H19" s="303">
        <f>'t4'!T28</f>
        <v>0</v>
      </c>
      <c r="I19" s="91" t="str">
        <f t="shared" si="0"/>
        <v>OK</v>
      </c>
    </row>
    <row r="20" spans="1:9" ht="14.1" customHeight="1" x14ac:dyDescent="0.2">
      <c r="A20" s="133" t="str">
        <f>'t1'!A20</f>
        <v>OPERATORI</v>
      </c>
      <c r="B20" s="162" t="str">
        <f>'t1'!B20</f>
        <v>0OP000</v>
      </c>
      <c r="C20" s="302">
        <f>'t1'!C20+'t1'!D20</f>
        <v>0</v>
      </c>
      <c r="D20" s="302">
        <f>'t5'!U21+'t5'!V21</f>
        <v>0</v>
      </c>
      <c r="E20" s="303">
        <f>'t6'!U21+'t6'!V21</f>
        <v>0</v>
      </c>
      <c r="F20" s="303">
        <f>'t4'!Q32</f>
        <v>0</v>
      </c>
      <c r="G20" s="303">
        <f t="shared" si="1"/>
        <v>0</v>
      </c>
      <c r="H20" s="303">
        <f>'t4'!T29</f>
        <v>0</v>
      </c>
      <c r="I20" s="91" t="str">
        <f t="shared" si="0"/>
        <v>OK</v>
      </c>
    </row>
    <row r="21" spans="1:9" ht="14.1" customHeight="1" x14ac:dyDescent="0.2">
      <c r="A21" s="133" t="str">
        <f>'t1'!A21</f>
        <v>CONTRATTISTI</v>
      </c>
      <c r="B21" s="162" t="str">
        <f>'t1'!B21</f>
        <v>000061</v>
      </c>
      <c r="C21" s="302">
        <f>'t1'!C21+'t1'!D21</f>
        <v>0</v>
      </c>
      <c r="D21" s="302">
        <f>'t5'!U22+'t5'!V22</f>
        <v>0</v>
      </c>
      <c r="E21" s="303">
        <f>'t6'!U22+'t6'!V22</f>
        <v>0</v>
      </c>
      <c r="F21" s="303">
        <f>'t4'!R32</f>
        <v>0</v>
      </c>
      <c r="G21" s="303">
        <f>C21-D21+E21+F21</f>
        <v>0</v>
      </c>
      <c r="H21" s="303">
        <f>'t4'!T30</f>
        <v>0</v>
      </c>
      <c r="I21" s="91" t="str">
        <f>IF(H21&lt;=G21,"OK","ERRORE")</f>
        <v>OK</v>
      </c>
    </row>
    <row r="22" spans="1:9" ht="14.1" customHeight="1" x14ac:dyDescent="0.2">
      <c r="A22" s="133" t="str">
        <f>'t1'!A22</f>
        <v>COLLABORATORE A T.D. ART. 90 TUEL</v>
      </c>
      <c r="B22" s="162" t="str">
        <f>'t1'!B22</f>
        <v>000096</v>
      </c>
      <c r="C22" s="302">
        <f>'t1'!C22+'t1'!D22</f>
        <v>0</v>
      </c>
      <c r="D22" s="302">
        <f>'t5'!U23+'t5'!V23</f>
        <v>0</v>
      </c>
      <c r="E22" s="303">
        <f>'t6'!U23+'t6'!V23</f>
        <v>0</v>
      </c>
      <c r="F22" s="303">
        <f>'t4'!S32</f>
        <v>0</v>
      </c>
      <c r="G22" s="303">
        <f t="shared" si="1"/>
        <v>0</v>
      </c>
      <c r="H22" s="303">
        <f>'t4'!T31</f>
        <v>0</v>
      </c>
      <c r="I22" s="91" t="str">
        <f>IF(H22&lt;=G22,"OK","ERRORE")</f>
        <v>OK</v>
      </c>
    </row>
    <row r="23" spans="1:9" s="309" customFormat="1" ht="15.75" customHeight="1" x14ac:dyDescent="0.2">
      <c r="A23" s="327" t="str">
        <f>'t1'!A23</f>
        <v>TOTALE</v>
      </c>
      <c r="B23" s="180"/>
      <c r="C23" s="326">
        <f t="shared" ref="C23:H23" si="2">SUM(C6:C22)</f>
        <v>0</v>
      </c>
      <c r="D23" s="326">
        <f t="shared" si="2"/>
        <v>0</v>
      </c>
      <c r="E23" s="326">
        <f t="shared" si="2"/>
        <v>0</v>
      </c>
      <c r="F23" s="326">
        <f t="shared" si="2"/>
        <v>0</v>
      </c>
      <c r="G23" s="326">
        <f t="shared" si="2"/>
        <v>0</v>
      </c>
      <c r="H23" s="326">
        <f t="shared" si="2"/>
        <v>0</v>
      </c>
      <c r="I23" s="154" t="str">
        <f>IF(H23&lt;=G23,"OK","ERRORE")</f>
        <v>OK</v>
      </c>
    </row>
  </sheetData>
  <sheetProtection algorithmName="SHA-512" hashValue="AsUBRBiXs8DIRQ6bE+Y7uNgasAhubztLJA7F2GFBRqD+wawrLO17gvoJbpv53Fp4NiPjts+n/FgHB8lYNhYGIg==" saltValue="M4by+VWCrXI9R6hfadx8Tg==" spinCount="100000" sheet="1" formatColumns="0" selectLockedCells="1" selectUnlockedCells="1"/>
  <mergeCells count="2">
    <mergeCell ref="D2:I2"/>
    <mergeCell ref="A1:G1"/>
  </mergeCells>
  <phoneticPr fontId="30" type="noConversion"/>
  <printOptions horizontalCentered="1" verticalCentered="1"/>
  <pageMargins left="0" right="0" top="0.17" bottom="0.17" header="0.19" footer="0.2"/>
  <pageSetup paperSize="9" scale="74" orientation="landscape" horizontalDpi="300"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pageSetUpPr fitToPage="1"/>
  </sheetPr>
  <dimension ref="A1:F14"/>
  <sheetViews>
    <sheetView showGridLines="0" zoomScale="80" zoomScaleNormal="80" workbookViewId="0">
      <selection activeCell="J1" sqref="J1"/>
    </sheetView>
  </sheetViews>
  <sheetFormatPr defaultColWidth="9.28515625" defaultRowHeight="10.199999999999999" x14ac:dyDescent="0.2"/>
  <cols>
    <col min="1" max="1" width="3" style="3" customWidth="1"/>
    <col min="2" max="2" width="57.85546875" style="3" customWidth="1"/>
    <col min="3" max="6" width="25.7109375" style="2" customWidth="1"/>
    <col min="7" max="256" width="9.28515625" style="3"/>
    <col min="257" max="257" width="3" style="3" customWidth="1"/>
    <col min="258" max="258" width="55.7109375" style="3" customWidth="1"/>
    <col min="259" max="262" width="25.7109375" style="3" customWidth="1"/>
    <col min="263" max="512" width="9.28515625" style="3"/>
    <col min="513" max="513" width="3" style="3" customWidth="1"/>
    <col min="514" max="514" width="55.7109375" style="3" customWidth="1"/>
    <col min="515" max="518" width="25.7109375" style="3" customWidth="1"/>
    <col min="519" max="768" width="9.28515625" style="3"/>
    <col min="769" max="769" width="3" style="3" customWidth="1"/>
    <col min="770" max="770" width="55.7109375" style="3" customWidth="1"/>
    <col min="771" max="774" width="25.7109375" style="3" customWidth="1"/>
    <col min="775" max="1024" width="9.28515625" style="3"/>
    <col min="1025" max="1025" width="3" style="3" customWidth="1"/>
    <col min="1026" max="1026" width="55.7109375" style="3" customWidth="1"/>
    <col min="1027" max="1030" width="25.7109375" style="3" customWidth="1"/>
    <col min="1031" max="1280" width="9.28515625" style="3"/>
    <col min="1281" max="1281" width="3" style="3" customWidth="1"/>
    <col min="1282" max="1282" width="55.7109375" style="3" customWidth="1"/>
    <col min="1283" max="1286" width="25.7109375" style="3" customWidth="1"/>
    <col min="1287" max="1536" width="9.28515625" style="3"/>
    <col min="1537" max="1537" width="3" style="3" customWidth="1"/>
    <col min="1538" max="1538" width="55.7109375" style="3" customWidth="1"/>
    <col min="1539" max="1542" width="25.7109375" style="3" customWidth="1"/>
    <col min="1543" max="1792" width="9.28515625" style="3"/>
    <col min="1793" max="1793" width="3" style="3" customWidth="1"/>
    <col min="1794" max="1794" width="55.7109375" style="3" customWidth="1"/>
    <col min="1795" max="1798" width="25.7109375" style="3" customWidth="1"/>
    <col min="1799" max="2048" width="9.28515625" style="3"/>
    <col min="2049" max="2049" width="3" style="3" customWidth="1"/>
    <col min="2050" max="2050" width="55.7109375" style="3" customWidth="1"/>
    <col min="2051" max="2054" width="25.7109375" style="3" customWidth="1"/>
    <col min="2055" max="2304" width="9.28515625" style="3"/>
    <col min="2305" max="2305" width="3" style="3" customWidth="1"/>
    <col min="2306" max="2306" width="55.7109375" style="3" customWidth="1"/>
    <col min="2307" max="2310" width="25.7109375" style="3" customWidth="1"/>
    <col min="2311" max="2560" width="9.28515625" style="3"/>
    <col min="2561" max="2561" width="3" style="3" customWidth="1"/>
    <col min="2562" max="2562" width="55.7109375" style="3" customWidth="1"/>
    <col min="2563" max="2566" width="25.7109375" style="3" customWidth="1"/>
    <col min="2567" max="2816" width="9.28515625" style="3"/>
    <col min="2817" max="2817" width="3" style="3" customWidth="1"/>
    <col min="2818" max="2818" width="55.7109375" style="3" customWidth="1"/>
    <col min="2819" max="2822" width="25.7109375" style="3" customWidth="1"/>
    <col min="2823" max="3072" width="9.28515625" style="3"/>
    <col min="3073" max="3073" width="3" style="3" customWidth="1"/>
    <col min="3074" max="3074" width="55.7109375" style="3" customWidth="1"/>
    <col min="3075" max="3078" width="25.7109375" style="3" customWidth="1"/>
    <col min="3079" max="3328" width="9.28515625" style="3"/>
    <col min="3329" max="3329" width="3" style="3" customWidth="1"/>
    <col min="3330" max="3330" width="55.7109375" style="3" customWidth="1"/>
    <col min="3331" max="3334" width="25.7109375" style="3" customWidth="1"/>
    <col min="3335" max="3584" width="9.28515625" style="3"/>
    <col min="3585" max="3585" width="3" style="3" customWidth="1"/>
    <col min="3586" max="3586" width="55.7109375" style="3" customWidth="1"/>
    <col min="3587" max="3590" width="25.7109375" style="3" customWidth="1"/>
    <col min="3591" max="3840" width="9.28515625" style="3"/>
    <col min="3841" max="3841" width="3" style="3" customWidth="1"/>
    <col min="3842" max="3842" width="55.7109375" style="3" customWidth="1"/>
    <col min="3843" max="3846" width="25.7109375" style="3" customWidth="1"/>
    <col min="3847" max="4096" width="9.28515625" style="3"/>
    <col min="4097" max="4097" width="3" style="3" customWidth="1"/>
    <col min="4098" max="4098" width="55.7109375" style="3" customWidth="1"/>
    <col min="4099" max="4102" width="25.7109375" style="3" customWidth="1"/>
    <col min="4103" max="4352" width="9.28515625" style="3"/>
    <col min="4353" max="4353" width="3" style="3" customWidth="1"/>
    <col min="4354" max="4354" width="55.7109375" style="3" customWidth="1"/>
    <col min="4355" max="4358" width="25.7109375" style="3" customWidth="1"/>
    <col min="4359" max="4608" width="9.28515625" style="3"/>
    <col min="4609" max="4609" width="3" style="3" customWidth="1"/>
    <col min="4610" max="4610" width="55.7109375" style="3" customWidth="1"/>
    <col min="4611" max="4614" width="25.7109375" style="3" customWidth="1"/>
    <col min="4615" max="4864" width="9.28515625" style="3"/>
    <col min="4865" max="4865" width="3" style="3" customWidth="1"/>
    <col min="4866" max="4866" width="55.7109375" style="3" customWidth="1"/>
    <col min="4867" max="4870" width="25.7109375" style="3" customWidth="1"/>
    <col min="4871" max="5120" width="9.28515625" style="3"/>
    <col min="5121" max="5121" width="3" style="3" customWidth="1"/>
    <col min="5122" max="5122" width="55.7109375" style="3" customWidth="1"/>
    <col min="5123" max="5126" width="25.7109375" style="3" customWidth="1"/>
    <col min="5127" max="5376" width="9.28515625" style="3"/>
    <col min="5377" max="5377" width="3" style="3" customWidth="1"/>
    <col min="5378" max="5378" width="55.7109375" style="3" customWidth="1"/>
    <col min="5379" max="5382" width="25.7109375" style="3" customWidth="1"/>
    <col min="5383" max="5632" width="9.28515625" style="3"/>
    <col min="5633" max="5633" width="3" style="3" customWidth="1"/>
    <col min="5634" max="5634" width="55.7109375" style="3" customWidth="1"/>
    <col min="5635" max="5638" width="25.7109375" style="3" customWidth="1"/>
    <col min="5639" max="5888" width="9.28515625" style="3"/>
    <col min="5889" max="5889" width="3" style="3" customWidth="1"/>
    <col min="5890" max="5890" width="55.7109375" style="3" customWidth="1"/>
    <col min="5891" max="5894" width="25.7109375" style="3" customWidth="1"/>
    <col min="5895" max="6144" width="9.28515625" style="3"/>
    <col min="6145" max="6145" width="3" style="3" customWidth="1"/>
    <col min="6146" max="6146" width="55.7109375" style="3" customWidth="1"/>
    <col min="6147" max="6150" width="25.7109375" style="3" customWidth="1"/>
    <col min="6151" max="6400" width="9.28515625" style="3"/>
    <col min="6401" max="6401" width="3" style="3" customWidth="1"/>
    <col min="6402" max="6402" width="55.7109375" style="3" customWidth="1"/>
    <col min="6403" max="6406" width="25.7109375" style="3" customWidth="1"/>
    <col min="6407" max="6656" width="9.28515625" style="3"/>
    <col min="6657" max="6657" width="3" style="3" customWidth="1"/>
    <col min="6658" max="6658" width="55.7109375" style="3" customWidth="1"/>
    <col min="6659" max="6662" width="25.7109375" style="3" customWidth="1"/>
    <col min="6663" max="6912" width="9.28515625" style="3"/>
    <col min="6913" max="6913" width="3" style="3" customWidth="1"/>
    <col min="6914" max="6914" width="55.7109375" style="3" customWidth="1"/>
    <col min="6915" max="6918" width="25.7109375" style="3" customWidth="1"/>
    <col min="6919" max="7168" width="9.28515625" style="3"/>
    <col min="7169" max="7169" width="3" style="3" customWidth="1"/>
    <col min="7170" max="7170" width="55.7109375" style="3" customWidth="1"/>
    <col min="7171" max="7174" width="25.7109375" style="3" customWidth="1"/>
    <col min="7175" max="7424" width="9.28515625" style="3"/>
    <col min="7425" max="7425" width="3" style="3" customWidth="1"/>
    <col min="7426" max="7426" width="55.7109375" style="3" customWidth="1"/>
    <col min="7427" max="7430" width="25.7109375" style="3" customWidth="1"/>
    <col min="7431" max="7680" width="9.28515625" style="3"/>
    <col min="7681" max="7681" width="3" style="3" customWidth="1"/>
    <col min="7682" max="7682" width="55.7109375" style="3" customWidth="1"/>
    <col min="7683" max="7686" width="25.7109375" style="3" customWidth="1"/>
    <col min="7687" max="7936" width="9.28515625" style="3"/>
    <col min="7937" max="7937" width="3" style="3" customWidth="1"/>
    <col min="7938" max="7938" width="55.7109375" style="3" customWidth="1"/>
    <col min="7939" max="7942" width="25.7109375" style="3" customWidth="1"/>
    <col min="7943" max="8192" width="9.28515625" style="3"/>
    <col min="8193" max="8193" width="3" style="3" customWidth="1"/>
    <col min="8194" max="8194" width="55.7109375" style="3" customWidth="1"/>
    <col min="8195" max="8198" width="25.7109375" style="3" customWidth="1"/>
    <col min="8199" max="8448" width="9.28515625" style="3"/>
    <col min="8449" max="8449" width="3" style="3" customWidth="1"/>
    <col min="8450" max="8450" width="55.7109375" style="3" customWidth="1"/>
    <col min="8451" max="8454" width="25.7109375" style="3" customWidth="1"/>
    <col min="8455" max="8704" width="9.28515625" style="3"/>
    <col min="8705" max="8705" width="3" style="3" customWidth="1"/>
    <col min="8706" max="8706" width="55.7109375" style="3" customWidth="1"/>
    <col min="8707" max="8710" width="25.7109375" style="3" customWidth="1"/>
    <col min="8711" max="8960" width="9.28515625" style="3"/>
    <col min="8961" max="8961" width="3" style="3" customWidth="1"/>
    <col min="8962" max="8962" width="55.7109375" style="3" customWidth="1"/>
    <col min="8963" max="8966" width="25.7109375" style="3" customWidth="1"/>
    <col min="8967" max="9216" width="9.28515625" style="3"/>
    <col min="9217" max="9217" width="3" style="3" customWidth="1"/>
    <col min="9218" max="9218" width="55.7109375" style="3" customWidth="1"/>
    <col min="9219" max="9222" width="25.7109375" style="3" customWidth="1"/>
    <col min="9223" max="9472" width="9.28515625" style="3"/>
    <col min="9473" max="9473" width="3" style="3" customWidth="1"/>
    <col min="9474" max="9474" width="55.7109375" style="3" customWidth="1"/>
    <col min="9475" max="9478" width="25.7109375" style="3" customWidth="1"/>
    <col min="9479" max="9728" width="9.28515625" style="3"/>
    <col min="9729" max="9729" width="3" style="3" customWidth="1"/>
    <col min="9730" max="9730" width="55.7109375" style="3" customWidth="1"/>
    <col min="9731" max="9734" width="25.7109375" style="3" customWidth="1"/>
    <col min="9735" max="9984" width="9.28515625" style="3"/>
    <col min="9985" max="9985" width="3" style="3" customWidth="1"/>
    <col min="9986" max="9986" width="55.7109375" style="3" customWidth="1"/>
    <col min="9987" max="9990" width="25.7109375" style="3" customWidth="1"/>
    <col min="9991" max="10240" width="9.28515625" style="3"/>
    <col min="10241" max="10241" width="3" style="3" customWidth="1"/>
    <col min="10242" max="10242" width="55.7109375" style="3" customWidth="1"/>
    <col min="10243" max="10246" width="25.7109375" style="3" customWidth="1"/>
    <col min="10247" max="10496" width="9.28515625" style="3"/>
    <col min="10497" max="10497" width="3" style="3" customWidth="1"/>
    <col min="10498" max="10498" width="55.7109375" style="3" customWidth="1"/>
    <col min="10499" max="10502" width="25.7109375" style="3" customWidth="1"/>
    <col min="10503" max="10752" width="9.28515625" style="3"/>
    <col min="10753" max="10753" width="3" style="3" customWidth="1"/>
    <col min="10754" max="10754" width="55.7109375" style="3" customWidth="1"/>
    <col min="10755" max="10758" width="25.7109375" style="3" customWidth="1"/>
    <col min="10759" max="11008" width="9.28515625" style="3"/>
    <col min="11009" max="11009" width="3" style="3" customWidth="1"/>
    <col min="11010" max="11010" width="55.7109375" style="3" customWidth="1"/>
    <col min="11011" max="11014" width="25.7109375" style="3" customWidth="1"/>
    <col min="11015" max="11264" width="9.28515625" style="3"/>
    <col min="11265" max="11265" width="3" style="3" customWidth="1"/>
    <col min="11266" max="11266" width="55.7109375" style="3" customWidth="1"/>
    <col min="11267" max="11270" width="25.7109375" style="3" customWidth="1"/>
    <col min="11271" max="11520" width="9.28515625" style="3"/>
    <col min="11521" max="11521" width="3" style="3" customWidth="1"/>
    <col min="11522" max="11522" width="55.7109375" style="3" customWidth="1"/>
    <col min="11523" max="11526" width="25.7109375" style="3" customWidth="1"/>
    <col min="11527" max="11776" width="9.28515625" style="3"/>
    <col min="11777" max="11777" width="3" style="3" customWidth="1"/>
    <col min="11778" max="11778" width="55.7109375" style="3" customWidth="1"/>
    <col min="11779" max="11782" width="25.7109375" style="3" customWidth="1"/>
    <col min="11783" max="12032" width="9.28515625" style="3"/>
    <col min="12033" max="12033" width="3" style="3" customWidth="1"/>
    <col min="12034" max="12034" width="55.7109375" style="3" customWidth="1"/>
    <col min="12035" max="12038" width="25.7109375" style="3" customWidth="1"/>
    <col min="12039" max="12288" width="9.28515625" style="3"/>
    <col min="12289" max="12289" width="3" style="3" customWidth="1"/>
    <col min="12290" max="12290" width="55.7109375" style="3" customWidth="1"/>
    <col min="12291" max="12294" width="25.7109375" style="3" customWidth="1"/>
    <col min="12295" max="12544" width="9.28515625" style="3"/>
    <col min="12545" max="12545" width="3" style="3" customWidth="1"/>
    <col min="12546" max="12546" width="55.7109375" style="3" customWidth="1"/>
    <col min="12547" max="12550" width="25.7109375" style="3" customWidth="1"/>
    <col min="12551" max="12800" width="9.28515625" style="3"/>
    <col min="12801" max="12801" width="3" style="3" customWidth="1"/>
    <col min="12802" max="12802" width="55.7109375" style="3" customWidth="1"/>
    <col min="12803" max="12806" width="25.7109375" style="3" customWidth="1"/>
    <col min="12807" max="13056" width="9.28515625" style="3"/>
    <col min="13057" max="13057" width="3" style="3" customWidth="1"/>
    <col min="13058" max="13058" width="55.7109375" style="3" customWidth="1"/>
    <col min="13059" max="13062" width="25.7109375" style="3" customWidth="1"/>
    <col min="13063" max="13312" width="9.28515625" style="3"/>
    <col min="13313" max="13313" width="3" style="3" customWidth="1"/>
    <col min="13314" max="13314" width="55.7109375" style="3" customWidth="1"/>
    <col min="13315" max="13318" width="25.7109375" style="3" customWidth="1"/>
    <col min="13319" max="13568" width="9.28515625" style="3"/>
    <col min="13569" max="13569" width="3" style="3" customWidth="1"/>
    <col min="13570" max="13570" width="55.7109375" style="3" customWidth="1"/>
    <col min="13571" max="13574" width="25.7109375" style="3" customWidth="1"/>
    <col min="13575" max="13824" width="9.28515625" style="3"/>
    <col min="13825" max="13825" width="3" style="3" customWidth="1"/>
    <col min="13826" max="13826" width="55.7109375" style="3" customWidth="1"/>
    <col min="13827" max="13830" width="25.7109375" style="3" customWidth="1"/>
    <col min="13831" max="14080" width="9.28515625" style="3"/>
    <col min="14081" max="14081" width="3" style="3" customWidth="1"/>
    <col min="14082" max="14082" width="55.7109375" style="3" customWidth="1"/>
    <col min="14083" max="14086" width="25.7109375" style="3" customWidth="1"/>
    <col min="14087" max="14336" width="9.28515625" style="3"/>
    <col min="14337" max="14337" width="3" style="3" customWidth="1"/>
    <col min="14338" max="14338" width="55.7109375" style="3" customWidth="1"/>
    <col min="14339" max="14342" width="25.7109375" style="3" customWidth="1"/>
    <col min="14343" max="14592" width="9.28515625" style="3"/>
    <col min="14593" max="14593" width="3" style="3" customWidth="1"/>
    <col min="14594" max="14594" width="55.7109375" style="3" customWidth="1"/>
    <col min="14595" max="14598" width="25.7109375" style="3" customWidth="1"/>
    <col min="14599" max="14848" width="9.28515625" style="3"/>
    <col min="14849" max="14849" width="3" style="3" customWidth="1"/>
    <col min="14850" max="14850" width="55.7109375" style="3" customWidth="1"/>
    <col min="14851" max="14854" width="25.7109375" style="3" customWidth="1"/>
    <col min="14855" max="15104" width="9.28515625" style="3"/>
    <col min="15105" max="15105" width="3" style="3" customWidth="1"/>
    <col min="15106" max="15106" width="55.7109375" style="3" customWidth="1"/>
    <col min="15107" max="15110" width="25.7109375" style="3" customWidth="1"/>
    <col min="15111" max="15360" width="9.28515625" style="3"/>
    <col min="15361" max="15361" width="3" style="3" customWidth="1"/>
    <col min="15362" max="15362" width="55.7109375" style="3" customWidth="1"/>
    <col min="15363" max="15366" width="25.7109375" style="3" customWidth="1"/>
    <col min="15367" max="15616" width="9.28515625" style="3"/>
    <col min="15617" max="15617" width="3" style="3" customWidth="1"/>
    <col min="15618" max="15618" width="55.7109375" style="3" customWidth="1"/>
    <col min="15619" max="15622" width="25.7109375" style="3" customWidth="1"/>
    <col min="15623" max="15872" width="9.28515625" style="3"/>
    <col min="15873" max="15873" width="3" style="3" customWidth="1"/>
    <col min="15874" max="15874" width="55.7109375" style="3" customWidth="1"/>
    <col min="15875" max="15878" width="25.7109375" style="3" customWidth="1"/>
    <col min="15879" max="16128" width="9.28515625" style="3"/>
    <col min="16129" max="16129" width="3" style="3" customWidth="1"/>
    <col min="16130" max="16130" width="55.7109375" style="3" customWidth="1"/>
    <col min="16131" max="16134" width="25.7109375" style="3" customWidth="1"/>
    <col min="16135" max="16384" width="9.28515625" style="3"/>
  </cols>
  <sheetData>
    <row r="1" spans="1:6" ht="43.5" customHeight="1" x14ac:dyDescent="0.2">
      <c r="A1" s="1225" t="str">
        <f>'t1'!A1</f>
        <v>REGIONI ED AUTONOMIE LOCALI - anno 2023</v>
      </c>
      <c r="B1" s="1225"/>
      <c r="C1" s="1225"/>
      <c r="D1" s="1225"/>
      <c r="E1" s="1225"/>
      <c r="F1" s="1225"/>
    </row>
    <row r="2" spans="1:6" ht="21" customHeight="1" x14ac:dyDescent="0.25">
      <c r="A2" s="172" t="s">
        <v>921</v>
      </c>
      <c r="B2" s="172"/>
      <c r="F2" s="3"/>
    </row>
    <row r="3" spans="1:6" ht="21" customHeight="1" thickBot="1" x14ac:dyDescent="0.3">
      <c r="A3" s="172"/>
      <c r="B3" s="172"/>
      <c r="F3" s="3"/>
    </row>
    <row r="4" spans="1:6" ht="70.349999999999994" customHeight="1" thickBot="1" x14ac:dyDescent="0.25">
      <c r="A4" s="1275" t="s">
        <v>922</v>
      </c>
      <c r="B4" s="1226"/>
      <c r="C4" s="1819" t="str">
        <f>IF(ABS(SUM('t15(1)'!G$1:G$65519))+ABS(SUM('t15(2)'!G$1:G$65536))+ABS(SUM('t15(3)'!G$1:G$65529))=0,"OK",IF(F8&gt;F9+1000,"Attenzione, il limite 2016 (€ "&amp;TEXT(F9,"#.##0")&amp;") risulta non rispettato per il complesso dell'amministrazione (€ "&amp;TEXT(F8,"#.##0")&amp;")","OK"))</f>
        <v>OK</v>
      </c>
      <c r="D4" s="1820"/>
      <c r="E4" s="1820"/>
      <c r="F4" s="1821"/>
    </row>
    <row r="5" spans="1:6" ht="49.5" customHeight="1" thickBot="1" x14ac:dyDescent="0.25">
      <c r="A5" s="935" t="s">
        <v>727</v>
      </c>
      <c r="B5" s="936"/>
      <c r="C5" s="912" t="s">
        <v>923</v>
      </c>
      <c r="D5" s="912" t="s">
        <v>436</v>
      </c>
      <c r="E5" s="912" t="s">
        <v>914</v>
      </c>
      <c r="F5" s="946" t="s">
        <v>1044</v>
      </c>
    </row>
    <row r="6" spans="1:6" s="92" customFormat="1" ht="20.100000000000001" customHeight="1" x14ac:dyDescent="0.2">
      <c r="A6" s="1227" t="s">
        <v>916</v>
      </c>
      <c r="B6" s="1228" t="s">
        <v>924</v>
      </c>
      <c r="C6" s="1229">
        <f>'t15(1)'!C15</f>
        <v>0</v>
      </c>
      <c r="D6" s="1229">
        <f>'t15(2)'!C40</f>
        <v>0</v>
      </c>
      <c r="E6" s="1229">
        <f>'t15(3)'!C89</f>
        <v>0</v>
      </c>
      <c r="F6" s="934">
        <f>SUM(C6:E6)</f>
        <v>0</v>
      </c>
    </row>
    <row r="7" spans="1:6" s="92" customFormat="1" ht="20.100000000000001" customHeight="1" x14ac:dyDescent="0.2">
      <c r="A7" s="1230" t="s">
        <v>918</v>
      </c>
      <c r="B7" s="1231" t="s">
        <v>925</v>
      </c>
      <c r="C7" s="1232">
        <f>'SICI(1)'!F29</f>
        <v>0</v>
      </c>
      <c r="D7" s="1232">
        <f>'SICI(2)'!F29</f>
        <v>0</v>
      </c>
      <c r="E7" s="1232">
        <f>'SICI(3)'!F29</f>
        <v>0</v>
      </c>
      <c r="F7" s="933">
        <f>SUM(C7:E7)</f>
        <v>0</v>
      </c>
    </row>
    <row r="8" spans="1:6" s="913" customFormat="1" ht="20.100000000000001" customHeight="1" x14ac:dyDescent="0.2">
      <c r="A8" s="1233" t="s">
        <v>919</v>
      </c>
      <c r="B8" s="1234" t="s">
        <v>926</v>
      </c>
      <c r="C8" s="1235">
        <f>C6-C7</f>
        <v>0</v>
      </c>
      <c r="D8" s="1235">
        <f>D6-D7</f>
        <v>0</v>
      </c>
      <c r="E8" s="1235">
        <f>E6-E7</f>
        <v>0</v>
      </c>
      <c r="F8" s="933">
        <f>SUM(C8:E8)</f>
        <v>0</v>
      </c>
    </row>
    <row r="9" spans="1:6" s="92" customFormat="1" ht="20.100000000000001" customHeight="1" x14ac:dyDescent="0.2">
      <c r="A9" s="1230" t="s">
        <v>927</v>
      </c>
      <c r="B9" s="1236" t="s">
        <v>928</v>
      </c>
      <c r="C9" s="1237">
        <f>'SICI(1)'!F13</f>
        <v>0</v>
      </c>
      <c r="D9" s="1237">
        <f>'SICI(2)'!F23</f>
        <v>0</v>
      </c>
      <c r="E9" s="1237">
        <f>'SICI(3)'!F23</f>
        <v>0</v>
      </c>
      <c r="F9" s="933">
        <f>SUM(C9:E9)</f>
        <v>0</v>
      </c>
    </row>
    <row r="10" spans="1:6" s="92" customFormat="1" ht="20.100000000000001" customHeight="1" x14ac:dyDescent="0.2">
      <c r="A10" s="1233" t="s">
        <v>929</v>
      </c>
      <c r="B10" s="1234" t="s">
        <v>1045</v>
      </c>
      <c r="C10" s="1238">
        <f>IF(C8&gt;C9,C8-C9,0)</f>
        <v>0</v>
      </c>
      <c r="D10" s="1238">
        <f>IF(D8&gt;D9,D8-D9,0)</f>
        <v>0</v>
      </c>
      <c r="E10" s="1239">
        <f>IF(E8&gt;E9,E8-E9,0)</f>
        <v>0</v>
      </c>
      <c r="F10" s="1239">
        <f>IF(F8&gt;F9+1000,F8-F9,0)</f>
        <v>0</v>
      </c>
    </row>
    <row r="11" spans="1:6" s="92" customFormat="1" ht="35.25" customHeight="1" x14ac:dyDescent="0.2">
      <c r="A11" s="1233" t="s">
        <v>1046</v>
      </c>
      <c r="B11" s="1240" t="s">
        <v>184</v>
      </c>
      <c r="C11" s="1241" t="str">
        <f>IF(SUM(C8:C9)=0,"","Limite 2016 specifica macrocategoria "&amp;IF(C9&gt;=C8,"rispettato","non rispettato"))</f>
        <v/>
      </c>
      <c r="D11" s="1241" t="str">
        <f>IF(SUM(D8:D9)=0,"","Limite 2016 specifica macrocategoria "&amp;IF(D9&gt;=D8,"rispettato","non rispettato"))</f>
        <v/>
      </c>
      <c r="E11" s="1241" t="str">
        <f>IF(SUM(E8:E9)=0,"","Limite 2016 specifica macrocategoria "&amp;IF(E9&gt;=E8,"rispettato","non rispettato"))</f>
        <v/>
      </c>
    </row>
    <row r="13" spans="1:6" ht="11.4" x14ac:dyDescent="0.2">
      <c r="A13" s="3" t="s">
        <v>930</v>
      </c>
    </row>
    <row r="14" spans="1:6" ht="11.4" x14ac:dyDescent="0.2">
      <c r="A14" s="3" t="s">
        <v>931</v>
      </c>
    </row>
  </sheetData>
  <sheetProtection algorithmName="SHA-512" hashValue="mHoTX0uLEa8V0Gswoe8Z1gXOaCGTxVK5QGzbVvzXrryHp6uRMEb5+EKIfaJDYqKEBs7XvoeC0nF9HM5RGP4zHQ==" saltValue="Sv0r4Hn4qLQGmjk7sWqK9Q==" spinCount="100000" sheet="1" formatColumns="0" selectLockedCells="1" selectUnlockedCells="1"/>
  <mergeCells count="1">
    <mergeCell ref="C4:F4"/>
  </mergeCells>
  <printOptions horizontalCentered="1" verticalCentered="1"/>
  <pageMargins left="0.19685039370078741" right="0" top="0.15748031496062992" bottom="0.15748031496062992" header="0.19685039370078741" footer="0.19685039370078741"/>
  <pageSetup paperSize="9" orientation="landscape" horizontalDpi="300"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2">
    <tabColor indexed="10"/>
    <pageSetUpPr fitToPage="1"/>
  </sheetPr>
  <dimension ref="A1:XFD30"/>
  <sheetViews>
    <sheetView showGridLines="0" workbookViewId="0">
      <pane ySplit="4" topLeftCell="A5" activePane="bottomLeft" state="frozen"/>
      <selection activeCell="A2" sqref="A2"/>
      <selection pane="bottomLeft" activeCell="C4" sqref="C4"/>
    </sheetView>
  </sheetViews>
  <sheetFormatPr defaultColWidth="9.28515625" defaultRowHeight="10.199999999999999" x14ac:dyDescent="0.2"/>
  <cols>
    <col min="1" max="1" width="29.7109375" style="3" customWidth="1"/>
    <col min="2" max="4" width="29.7109375" style="2" customWidth="1"/>
    <col min="5" max="5" width="7.140625" style="3" hidden="1" customWidth="1"/>
    <col min="6" max="16384" width="9.28515625" style="3"/>
  </cols>
  <sheetData>
    <row r="1" spans="1:9" ht="30" customHeight="1" x14ac:dyDescent="0.2">
      <c r="A1" s="1720" t="str">
        <f>'t1'!A1</f>
        <v>REGIONI ED AUTONOMIE LOCALI - anno 2023</v>
      </c>
      <c r="B1" s="1720"/>
      <c r="C1" s="1720"/>
      <c r="D1" s="1720"/>
    </row>
    <row r="2" spans="1:9" ht="56.25" customHeight="1" x14ac:dyDescent="0.2">
      <c r="A2" s="1818" t="s">
        <v>443</v>
      </c>
      <c r="B2" s="1818"/>
      <c r="C2" s="1818"/>
      <c r="D2" s="1818"/>
    </row>
    <row r="3" spans="1:9" ht="51" customHeight="1" x14ac:dyDescent="0.25">
      <c r="A3" s="1636" t="str">
        <f>"Controllo della compilazione della SI_1A  e controllo di coerenza tra il personale appartenente alla polizia locale dichiarato nella SI_1A ed i presenti al 31.12."&amp;'t1'!L1&amp;" rilevati in Tabella 1 (Squadratura 7)"</f>
        <v>Controllo della compilazione della SI_1A  e controllo di coerenza tra il personale appartenente alla polizia locale dichiarato nella SI_1A ed i presenti al 31.12.2023 rilevati in Tabella 1 (Squadratura 7)</v>
      </c>
      <c r="B3" s="1636"/>
      <c r="C3" s="1636"/>
      <c r="D3" s="1636"/>
    </row>
    <row r="4" spans="1:9" ht="11.25" customHeight="1" thickBot="1" x14ac:dyDescent="0.25">
      <c r="A4" s="286"/>
      <c r="B4" s="3"/>
      <c r="C4" s="3"/>
      <c r="D4" s="3"/>
    </row>
    <row r="5" spans="1:9" ht="18" customHeight="1" x14ac:dyDescent="0.2">
      <c r="A5" s="1829" t="s">
        <v>1399</v>
      </c>
      <c r="B5" s="1830"/>
      <c r="C5" s="1831" t="str">
        <f>IF('SI_1A(COMUNI-PROVINCE-CITTA_ME)'!I251=0,"A T T E N Z I O N E :  TABELLA NON COMPILATA","")</f>
        <v>A T T E N Z I O N E :  TABELLA NON COMPILATA</v>
      </c>
      <c r="D5" s="1832"/>
    </row>
    <row r="6" spans="1:9" s="171" customFormat="1" ht="20.399999999999999" x14ac:dyDescent="0.2">
      <c r="A6" s="1827" t="s">
        <v>1211</v>
      </c>
      <c r="B6" s="159" t="str">
        <f>"Presenti 31.12."&amp;'t1'!$L$1&amp;" (Tab 1)"</f>
        <v>Presenti 31.12.2023 (Tab 1)</v>
      </c>
      <c r="C6" s="159" t="s">
        <v>435</v>
      </c>
      <c r="D6" s="571" t="s">
        <v>184</v>
      </c>
    </row>
    <row r="7" spans="1:9" s="169" customFormat="1" x14ac:dyDescent="0.2">
      <c r="A7" s="1828"/>
      <c r="B7" s="165" t="s">
        <v>194</v>
      </c>
      <c r="C7" s="166" t="s">
        <v>195</v>
      </c>
      <c r="D7" s="572" t="s">
        <v>434</v>
      </c>
    </row>
    <row r="8" spans="1:9" ht="14.1" customHeight="1" x14ac:dyDescent="0.2">
      <c r="A8" s="133" t="s">
        <v>436</v>
      </c>
      <c r="B8" s="302">
        <f>SUM('t1'!$K$13:$L$14)</f>
        <v>0</v>
      </c>
      <c r="C8" s="303">
        <f>'SI_1A(COMUNI-PROVINCE-CITTA_ME)'!F176+'SI_1A(COMUNI-PROVINCE-CITTA_ME)'!F182</f>
        <v>0</v>
      </c>
      <c r="D8" s="573" t="str">
        <f>IF(C8&gt;B8,"ERRORE","OK")</f>
        <v>OK</v>
      </c>
      <c r="I8" s="708"/>
    </row>
    <row r="9" spans="1:9" ht="14.1" customHeight="1" x14ac:dyDescent="0.2">
      <c r="A9" s="133" t="s">
        <v>1210</v>
      </c>
      <c r="B9" s="302">
        <f>SUM('t1'!$K$17:$L$17)</f>
        <v>0</v>
      </c>
      <c r="C9" s="303">
        <f>'SI_1A(COMUNI-PROVINCE-CITTA_ME)'!F177+'SI_1A(COMUNI-PROVINCE-CITTA_ME)'!F183+'SI_1A(COMUNI-PROVINCE-CITTA_ME)'!F188</f>
        <v>0</v>
      </c>
      <c r="D9" s="573" t="str">
        <f>IF(C9&gt;B9,"ERRORE","OK")</f>
        <v>OK</v>
      </c>
      <c r="I9" s="708"/>
    </row>
    <row r="10" spans="1:9" ht="14.1" customHeight="1" thickBot="1" x14ac:dyDescent="0.25">
      <c r="A10" s="574" t="s">
        <v>1226</v>
      </c>
      <c r="B10" s="575">
        <f>SUM('t1'!$K$18:$L$18)</f>
        <v>0</v>
      </c>
      <c r="C10" s="575">
        <f>'SI_1A(COMUNI-PROVINCE-CITTA_ME)'!F178+'SI_1A(COMUNI-PROVINCE-CITTA_ME)'!F184+'SI_1A(COMUNI-PROVINCE-CITTA_ME)'!F189</f>
        <v>0</v>
      </c>
      <c r="D10" s="576" t="str">
        <f>IF(C10&gt;B10,"ERRORE","OK")</f>
        <v>OK</v>
      </c>
      <c r="I10" s="708"/>
    </row>
    <row r="11" spans="1:9" ht="10.8" thickBot="1" x14ac:dyDescent="0.25"/>
    <row r="12" spans="1:9" ht="18" customHeight="1" x14ac:dyDescent="0.2">
      <c r="A12" s="1833" t="s">
        <v>437</v>
      </c>
      <c r="B12" s="1830"/>
      <c r="C12" s="1831" t="str">
        <f>IF('SI_1A(UNIONE_COMUNI)'!I251=0,"A T T E N Z I O N E :  TABELLA NON COMPILATA","")</f>
        <v>A T T E N Z I O N E :  TABELLA NON COMPILATA</v>
      </c>
      <c r="D12" s="1832"/>
    </row>
    <row r="13" spans="1:9" s="171" customFormat="1" ht="20.399999999999999" x14ac:dyDescent="0.2">
      <c r="A13" s="1827" t="s">
        <v>1211</v>
      </c>
      <c r="B13" s="159" t="str">
        <f>"Presenti 31.12."&amp;'t1'!$L$1&amp;" (Tab 1)"</f>
        <v>Presenti 31.12.2023 (Tab 1)</v>
      </c>
      <c r="C13" s="159" t="s">
        <v>435</v>
      </c>
      <c r="D13" s="571" t="s">
        <v>184</v>
      </c>
    </row>
    <row r="14" spans="1:9" s="169" customFormat="1" x14ac:dyDescent="0.2">
      <c r="A14" s="1828"/>
      <c r="B14" s="165" t="s">
        <v>194</v>
      </c>
      <c r="C14" s="166" t="s">
        <v>195</v>
      </c>
      <c r="D14" s="572" t="s">
        <v>434</v>
      </c>
    </row>
    <row r="15" spans="1:9" ht="14.1" customHeight="1" x14ac:dyDescent="0.2">
      <c r="A15" s="133" t="s">
        <v>436</v>
      </c>
      <c r="B15" s="302">
        <f>SUM('t1'!$K$13:$L$14)</f>
        <v>0</v>
      </c>
      <c r="C15" s="706">
        <f>'SI_1A(UNIONE_COMUNI)'!F176+'SI_1A(UNIONE_COMUNI)'!F182</f>
        <v>0</v>
      </c>
      <c r="D15" s="573" t="str">
        <f>IF(C15&gt;B15,"ERRORE","OK")</f>
        <v>OK</v>
      </c>
    </row>
    <row r="16" spans="1:9" ht="14.1" customHeight="1" x14ac:dyDescent="0.2">
      <c r="A16" s="133" t="s">
        <v>1210</v>
      </c>
      <c r="B16" s="302">
        <f>SUM('t1'!$K$17:$L$17)</f>
        <v>0</v>
      </c>
      <c r="C16" s="706">
        <f>'SI_1A(UNIONE_COMUNI)'!F177+'SI_1A(UNIONE_COMUNI)'!F183+'SI_1A(UNIONE_COMUNI)'!F188</f>
        <v>0</v>
      </c>
      <c r="D16" s="573" t="str">
        <f>IF(C16&gt;B16,"ERRORE","OK")</f>
        <v>OK</v>
      </c>
    </row>
    <row r="17" spans="1:16384" ht="14.1" customHeight="1" thickBot="1" x14ac:dyDescent="0.25">
      <c r="A17" s="574" t="s">
        <v>1226</v>
      </c>
      <c r="B17" s="575">
        <f>SUM('t1'!$K$18:$L$18)</f>
        <v>0</v>
      </c>
      <c r="C17" s="575">
        <f>'SI_1A(UNIONE_COMUNI)'!F178+'SI_1A(UNIONE_COMUNI)'!F184+'SI_1A(UNIONE_COMUNI)'!F189</f>
        <v>0</v>
      </c>
      <c r="D17" s="576" t="str">
        <f>IF(C17&gt;B17,"ERRORE","OK")</f>
        <v>OK</v>
      </c>
    </row>
    <row r="18" spans="1:16384" ht="10.8" thickBot="1" x14ac:dyDescent="0.25"/>
    <row r="19" spans="1:16384" ht="18" customHeight="1" x14ac:dyDescent="0.2">
      <c r="A19" s="1833" t="s">
        <v>438</v>
      </c>
      <c r="B19" s="1830"/>
      <c r="C19" s="1831" t="str">
        <f>IF('SI_1A(COMUNITA_MONTANE)'!I251=0,"A T T E N Z I O N E :  TABELLA NON COMPILATA","")</f>
        <v>A T T E N Z I O N E :  TABELLA NON COMPILATA</v>
      </c>
      <c r="D19" s="1832"/>
    </row>
    <row r="20" spans="1:16384" s="171" customFormat="1" ht="20.399999999999999" x14ac:dyDescent="0.2">
      <c r="A20" s="1827" t="s">
        <v>1211</v>
      </c>
      <c r="B20" s="159" t="str">
        <f>"Presenti 31.12."&amp;'t1'!$L$1&amp;" (Tab 1)"</f>
        <v>Presenti 31.12.2023 (Tab 1)</v>
      </c>
      <c r="C20" s="159" t="s">
        <v>435</v>
      </c>
      <c r="D20" s="571" t="s">
        <v>184</v>
      </c>
    </row>
    <row r="21" spans="1:16384" s="169" customFormat="1" x14ac:dyDescent="0.2">
      <c r="A21" s="1828"/>
      <c r="B21" s="165" t="s">
        <v>194</v>
      </c>
      <c r="C21" s="166" t="s">
        <v>195</v>
      </c>
      <c r="D21" s="572" t="s">
        <v>434</v>
      </c>
    </row>
    <row r="22" spans="1:16384" ht="14.1" customHeight="1" x14ac:dyDescent="0.2">
      <c r="A22" s="133" t="s">
        <v>436</v>
      </c>
      <c r="B22" s="302">
        <f>SUM('t1'!$K$13:$L$14)</f>
        <v>0</v>
      </c>
      <c r="C22" s="706">
        <f>'SI_1A(COMUNITA_MONTANE)'!F176+'SI_1A(COMUNITA_MONTANE)'!F182</f>
        <v>0</v>
      </c>
      <c r="D22" s="573" t="str">
        <f>IF(C22&gt;B22,"ERRORE","OK")</f>
        <v>OK</v>
      </c>
    </row>
    <row r="23" spans="1:16384" ht="14.1" customHeight="1" x14ac:dyDescent="0.2">
      <c r="A23" s="133" t="s">
        <v>1210</v>
      </c>
      <c r="B23" s="302">
        <f>SUM('t1'!$K$17:$L$17)</f>
        <v>0</v>
      </c>
      <c r="C23" s="706">
        <f>'SI_1A(COMUNITA_MONTANE)'!F177+'SI_1A(COMUNITA_MONTANE)'!F183+'SI_1A(COMUNITA_MONTANE)'!F188</f>
        <v>0</v>
      </c>
      <c r="D23" s="573" t="str">
        <f>IF(C23&gt;B23,"ERRORE","OK")</f>
        <v>OK</v>
      </c>
    </row>
    <row r="24" spans="1:16384" ht="14.1" customHeight="1" thickBot="1" x14ac:dyDescent="0.25">
      <c r="A24" s="574" t="s">
        <v>1226</v>
      </c>
      <c r="B24" s="575">
        <f>SUM('t1'!$K$18:$L$18)</f>
        <v>0</v>
      </c>
      <c r="C24" s="575">
        <f>'SI_1A(COMUNITA_MONTANE)'!F178+'SI_1A(COMUNITA_MONTANE)'!F184+'SI_1A(COMUNITA_MONTANE)'!F189</f>
        <v>0</v>
      </c>
      <c r="D24" s="576" t="str">
        <f>IF(C24&gt;B24,"ERRORE","OK")</f>
        <v>OK</v>
      </c>
      <c r="E24" s="1355">
        <f>COUNTIF(D8:D10,"ERRORE")+COUNTIF(D15:D17,"ERRORE")+COUNTIF(D22:D24,"ERRORE")</f>
        <v>0</v>
      </c>
    </row>
    <row r="25" spans="1:16384" ht="14.1" customHeight="1" thickBot="1" x14ac:dyDescent="0.25">
      <c r="A25" s="4"/>
      <c r="B25" s="1529"/>
      <c r="C25" s="1529"/>
    </row>
    <row r="26" spans="1:16384" ht="33.6" customHeight="1" x14ac:dyDescent="0.25">
      <c r="A26" s="1824" t="s">
        <v>1397</v>
      </c>
      <c r="B26" s="1825"/>
      <c r="C26" s="1825"/>
      <c r="D26" s="1826"/>
      <c r="E26" s="1636"/>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636"/>
      <c r="BW26" s="1636"/>
      <c r="BX26" s="1636"/>
      <c r="BY26" s="1636"/>
      <c r="BZ26" s="1636"/>
      <c r="CA26" s="1636"/>
      <c r="CB26" s="1636"/>
      <c r="CC26" s="1636"/>
      <c r="CD26" s="1636"/>
      <c r="CE26" s="1636"/>
      <c r="CF26" s="1636"/>
      <c r="CG26" s="1636"/>
      <c r="CH26" s="1636"/>
      <c r="CI26" s="1636"/>
      <c r="CJ26" s="1636"/>
      <c r="CK26" s="1636"/>
      <c r="CL26" s="1636"/>
      <c r="CM26" s="1636"/>
      <c r="CN26" s="1636"/>
      <c r="CO26" s="1636"/>
      <c r="CP26" s="1636"/>
      <c r="CQ26" s="1636"/>
      <c r="CR26" s="1636"/>
      <c r="CS26" s="1636"/>
      <c r="CT26" s="1636"/>
      <c r="CU26" s="1636"/>
      <c r="CV26" s="1636"/>
      <c r="CW26" s="1636"/>
      <c r="CX26" s="1636"/>
      <c r="CY26" s="1636"/>
      <c r="CZ26" s="1636"/>
      <c r="DA26" s="1636"/>
      <c r="DB26" s="1636"/>
      <c r="DC26" s="1636"/>
      <c r="DD26" s="1636"/>
      <c r="DE26" s="1636"/>
      <c r="DF26" s="1636"/>
      <c r="DG26" s="1636"/>
      <c r="DH26" s="1636"/>
      <c r="DI26" s="1636"/>
      <c r="DJ26" s="1636"/>
      <c r="DK26" s="1636"/>
      <c r="DL26" s="1636"/>
      <c r="DM26" s="1636"/>
      <c r="DN26" s="1636"/>
      <c r="DO26" s="1636"/>
      <c r="DP26" s="1636"/>
      <c r="DQ26" s="1636"/>
      <c r="DR26" s="1636"/>
      <c r="DS26" s="1636"/>
      <c r="DT26" s="1636"/>
      <c r="DU26" s="1636"/>
      <c r="DV26" s="1636"/>
      <c r="DW26" s="1636"/>
      <c r="DX26" s="1636"/>
      <c r="DY26" s="1636"/>
      <c r="DZ26" s="1636"/>
      <c r="EA26" s="1636"/>
      <c r="EB26" s="1636"/>
      <c r="EC26" s="1636"/>
      <c r="ED26" s="1636"/>
      <c r="EE26" s="1636"/>
      <c r="EF26" s="1636"/>
      <c r="EG26" s="1636"/>
      <c r="EH26" s="1636"/>
      <c r="EI26" s="1636"/>
      <c r="EJ26" s="1636"/>
      <c r="EK26" s="1636"/>
      <c r="EL26" s="1636"/>
      <c r="EM26" s="1636"/>
      <c r="EN26" s="1636"/>
      <c r="EO26" s="1636"/>
      <c r="EP26" s="1636"/>
      <c r="EQ26" s="1636"/>
      <c r="ER26" s="1636"/>
      <c r="ES26" s="1636"/>
      <c r="ET26" s="1636"/>
      <c r="EU26" s="1636"/>
      <c r="EV26" s="1636"/>
      <c r="EW26" s="1636"/>
      <c r="EX26" s="1636"/>
      <c r="EY26" s="1636"/>
      <c r="EZ26" s="1636"/>
      <c r="FA26" s="1636"/>
      <c r="FB26" s="1636"/>
      <c r="FC26" s="1636"/>
      <c r="FD26" s="1636"/>
      <c r="FE26" s="1636"/>
      <c r="FF26" s="1636"/>
      <c r="FG26" s="1636"/>
      <c r="FH26" s="1636"/>
      <c r="FI26" s="1636"/>
      <c r="FJ26" s="1636"/>
      <c r="FK26" s="1636"/>
      <c r="FL26" s="1636"/>
      <c r="FM26" s="1636"/>
      <c r="FN26" s="1636"/>
      <c r="FO26" s="1636"/>
      <c r="FP26" s="1636"/>
      <c r="FQ26" s="1636"/>
      <c r="FR26" s="1636"/>
      <c r="FS26" s="1636"/>
      <c r="FT26" s="1636"/>
      <c r="FU26" s="1636"/>
      <c r="FV26" s="1636"/>
      <c r="FW26" s="1636"/>
      <c r="FX26" s="1636"/>
      <c r="FY26" s="1636"/>
      <c r="FZ26" s="1636"/>
      <c r="GA26" s="1636"/>
      <c r="GB26" s="1636"/>
      <c r="GC26" s="1636"/>
      <c r="GD26" s="1636"/>
      <c r="GE26" s="1636"/>
      <c r="GF26" s="1636"/>
      <c r="GG26" s="1636"/>
      <c r="GH26" s="1636"/>
      <c r="GI26" s="1636"/>
      <c r="GJ26" s="1636"/>
      <c r="GK26" s="1636"/>
      <c r="GL26" s="1636"/>
      <c r="GM26" s="1636"/>
      <c r="GN26" s="1636"/>
      <c r="GO26" s="1636"/>
      <c r="GP26" s="1636"/>
      <c r="GQ26" s="1636"/>
      <c r="GR26" s="1636"/>
      <c r="GS26" s="1636"/>
      <c r="GT26" s="1636"/>
      <c r="GU26" s="1636"/>
      <c r="GV26" s="1636"/>
      <c r="GW26" s="1636"/>
      <c r="GX26" s="1636"/>
      <c r="GY26" s="1636"/>
      <c r="GZ26" s="1636"/>
      <c r="HA26" s="1636"/>
      <c r="HB26" s="1636"/>
      <c r="HC26" s="1636"/>
      <c r="HD26" s="1636"/>
      <c r="HE26" s="1636"/>
      <c r="HF26" s="1636"/>
      <c r="HG26" s="1636"/>
      <c r="HH26" s="1636"/>
      <c r="HI26" s="1636"/>
      <c r="HJ26" s="1636"/>
      <c r="HK26" s="1636"/>
      <c r="HL26" s="1636"/>
      <c r="HM26" s="1636"/>
      <c r="HN26" s="1636"/>
      <c r="HO26" s="1636"/>
      <c r="HP26" s="1636"/>
      <c r="HQ26" s="1636"/>
      <c r="HR26" s="1636"/>
      <c r="HS26" s="1636"/>
      <c r="HT26" s="1636"/>
      <c r="HU26" s="1636"/>
      <c r="HV26" s="1636"/>
      <c r="HW26" s="1636"/>
      <c r="HX26" s="1636"/>
      <c r="HY26" s="1636"/>
      <c r="HZ26" s="1636"/>
      <c r="IA26" s="1636"/>
      <c r="IB26" s="1636"/>
      <c r="IC26" s="1636"/>
      <c r="ID26" s="1636"/>
      <c r="IE26" s="1636"/>
      <c r="IF26" s="1636"/>
      <c r="IG26" s="1636"/>
      <c r="IH26" s="1636"/>
      <c r="II26" s="1636"/>
      <c r="IJ26" s="1636"/>
      <c r="IK26" s="1636"/>
      <c r="IL26" s="1636"/>
      <c r="IM26" s="1636"/>
      <c r="IN26" s="1636"/>
      <c r="IO26" s="1636"/>
      <c r="IP26" s="1636"/>
      <c r="IQ26" s="1636"/>
      <c r="IR26" s="1636"/>
      <c r="IS26" s="1636"/>
      <c r="IT26" s="1636"/>
      <c r="IU26" s="1636"/>
      <c r="IV26" s="1636"/>
      <c r="IW26" s="1636"/>
      <c r="IX26" s="1636"/>
      <c r="IY26" s="1636"/>
      <c r="IZ26" s="1636"/>
      <c r="JA26" s="1636"/>
      <c r="JB26" s="1636"/>
      <c r="JC26" s="1636"/>
      <c r="JD26" s="1636"/>
      <c r="JE26" s="1636"/>
      <c r="JF26" s="1636"/>
      <c r="JG26" s="1636"/>
      <c r="JH26" s="1636"/>
      <c r="JI26" s="1636"/>
      <c r="JJ26" s="1636"/>
      <c r="JK26" s="1636"/>
      <c r="JL26" s="1636"/>
      <c r="JM26" s="1636"/>
      <c r="JN26" s="1636"/>
      <c r="JO26" s="1636"/>
      <c r="JP26" s="1636"/>
      <c r="JQ26" s="1636"/>
      <c r="JR26" s="1636"/>
      <c r="JS26" s="1636"/>
      <c r="JT26" s="1636"/>
      <c r="JU26" s="1636"/>
      <c r="JV26" s="1636"/>
      <c r="JW26" s="1636"/>
      <c r="JX26" s="1636"/>
      <c r="JY26" s="1636"/>
      <c r="JZ26" s="1636"/>
      <c r="KA26" s="1636"/>
      <c r="KB26" s="1636"/>
      <c r="KC26" s="1636"/>
      <c r="KD26" s="1636"/>
      <c r="KE26" s="1636"/>
      <c r="KF26" s="1636"/>
      <c r="KG26" s="1636"/>
      <c r="KH26" s="1636"/>
      <c r="KI26" s="1636"/>
      <c r="KJ26" s="1636"/>
      <c r="KK26" s="1636"/>
      <c r="KL26" s="1636"/>
      <c r="KM26" s="1636"/>
      <c r="KN26" s="1636"/>
      <c r="KO26" s="1636"/>
      <c r="KP26" s="1636"/>
      <c r="KQ26" s="1636"/>
      <c r="KR26" s="1636"/>
      <c r="KS26" s="1636"/>
      <c r="KT26" s="1636"/>
      <c r="KU26" s="1636"/>
      <c r="KV26" s="1636"/>
      <c r="KW26" s="1636"/>
      <c r="KX26" s="1636"/>
      <c r="KY26" s="1636"/>
      <c r="KZ26" s="1636"/>
      <c r="LA26" s="1636"/>
      <c r="LB26" s="1636"/>
      <c r="LC26" s="1636"/>
      <c r="LD26" s="1636"/>
      <c r="LE26" s="1636"/>
      <c r="LF26" s="1636"/>
      <c r="LG26" s="1636"/>
      <c r="LH26" s="1636"/>
      <c r="LI26" s="1636"/>
      <c r="LJ26" s="1636"/>
      <c r="LK26" s="1636"/>
      <c r="LL26" s="1636"/>
      <c r="LM26" s="1636"/>
      <c r="LN26" s="1636"/>
      <c r="LO26" s="1636"/>
      <c r="LP26" s="1636"/>
      <c r="LQ26" s="1636"/>
      <c r="LR26" s="1636"/>
      <c r="LS26" s="1636"/>
      <c r="LT26" s="1636"/>
      <c r="LU26" s="1636"/>
      <c r="LV26" s="1636"/>
      <c r="LW26" s="1636"/>
      <c r="LX26" s="1636"/>
      <c r="LY26" s="1636"/>
      <c r="LZ26" s="1636"/>
      <c r="MA26" s="1636"/>
      <c r="MB26" s="1636"/>
      <c r="MC26" s="1636"/>
      <c r="MD26" s="1636"/>
      <c r="ME26" s="1636"/>
      <c r="MF26" s="1636"/>
      <c r="MG26" s="1636"/>
      <c r="MH26" s="1636"/>
      <c r="MI26" s="1636"/>
      <c r="MJ26" s="1636"/>
      <c r="MK26" s="1636"/>
      <c r="ML26" s="1636"/>
      <c r="MM26" s="1636"/>
      <c r="MN26" s="1636"/>
      <c r="MO26" s="1636"/>
      <c r="MP26" s="1636"/>
      <c r="MQ26" s="1636"/>
      <c r="MR26" s="1636"/>
      <c r="MS26" s="1636"/>
      <c r="MT26" s="1636"/>
      <c r="MU26" s="1636"/>
      <c r="MV26" s="1636"/>
      <c r="MW26" s="1636"/>
      <c r="MX26" s="1636"/>
      <c r="MY26" s="1636"/>
      <c r="MZ26" s="1636"/>
      <c r="NA26" s="1636"/>
      <c r="NB26" s="1636"/>
      <c r="NC26" s="1636"/>
      <c r="ND26" s="1636"/>
      <c r="NE26" s="1636"/>
      <c r="NF26" s="1636"/>
      <c r="NG26" s="1636"/>
      <c r="NH26" s="1636"/>
      <c r="NI26" s="1636"/>
      <c r="NJ26" s="1636"/>
      <c r="NK26" s="1636"/>
      <c r="NL26" s="1636"/>
      <c r="NM26" s="1636"/>
      <c r="NN26" s="1636"/>
      <c r="NO26" s="1636"/>
      <c r="NP26" s="1636"/>
      <c r="NQ26" s="1636"/>
      <c r="NR26" s="1636"/>
      <c r="NS26" s="1636"/>
      <c r="NT26" s="1636"/>
      <c r="NU26" s="1636"/>
      <c r="NV26" s="1636"/>
      <c r="NW26" s="1636"/>
      <c r="NX26" s="1636"/>
      <c r="NY26" s="1636"/>
      <c r="NZ26" s="1636"/>
      <c r="OA26" s="1636"/>
      <c r="OB26" s="1636"/>
      <c r="OC26" s="1636"/>
      <c r="OD26" s="1636"/>
      <c r="OE26" s="1636"/>
      <c r="OF26" s="1636"/>
      <c r="OG26" s="1636"/>
      <c r="OH26" s="1636"/>
      <c r="OI26" s="1636"/>
      <c r="OJ26" s="1636"/>
      <c r="OK26" s="1636"/>
      <c r="OL26" s="1636"/>
      <c r="OM26" s="1636"/>
      <c r="ON26" s="1636"/>
      <c r="OO26" s="1636"/>
      <c r="OP26" s="1636"/>
      <c r="OQ26" s="1636"/>
      <c r="OR26" s="1636"/>
      <c r="OS26" s="1636"/>
      <c r="OT26" s="1636"/>
      <c r="OU26" s="1636"/>
      <c r="OV26" s="1636"/>
      <c r="OW26" s="1636"/>
      <c r="OX26" s="1636"/>
      <c r="OY26" s="1636"/>
      <c r="OZ26" s="1636"/>
      <c r="PA26" s="1636"/>
      <c r="PB26" s="1636"/>
      <c r="PC26" s="1636"/>
      <c r="PD26" s="1636"/>
      <c r="PE26" s="1636"/>
      <c r="PF26" s="1636"/>
      <c r="PG26" s="1636"/>
      <c r="PH26" s="1636"/>
      <c r="PI26" s="1636"/>
      <c r="PJ26" s="1636"/>
      <c r="PK26" s="1636"/>
      <c r="PL26" s="1636"/>
      <c r="PM26" s="1636"/>
      <c r="PN26" s="1636"/>
      <c r="PO26" s="1636"/>
      <c r="PP26" s="1636"/>
      <c r="PQ26" s="1636"/>
      <c r="PR26" s="1636"/>
      <c r="PS26" s="1636"/>
      <c r="PT26" s="1636"/>
      <c r="PU26" s="1636"/>
      <c r="PV26" s="1636"/>
      <c r="PW26" s="1636"/>
      <c r="PX26" s="1636"/>
      <c r="PY26" s="1636"/>
      <c r="PZ26" s="1636"/>
      <c r="QA26" s="1636"/>
      <c r="QB26" s="1636"/>
      <c r="QC26" s="1636"/>
      <c r="QD26" s="1636"/>
      <c r="QE26" s="1636"/>
      <c r="QF26" s="1636"/>
      <c r="QG26" s="1636"/>
      <c r="QH26" s="1636"/>
      <c r="QI26" s="1636"/>
      <c r="QJ26" s="1636"/>
      <c r="QK26" s="1636"/>
      <c r="QL26" s="1636"/>
      <c r="QM26" s="1636"/>
      <c r="QN26" s="1636"/>
      <c r="QO26" s="1636"/>
      <c r="QP26" s="1636"/>
      <c r="QQ26" s="1636"/>
      <c r="QR26" s="1636"/>
      <c r="QS26" s="1636"/>
      <c r="QT26" s="1636"/>
      <c r="QU26" s="1636"/>
      <c r="QV26" s="1636"/>
      <c r="QW26" s="1636"/>
      <c r="QX26" s="1636"/>
      <c r="QY26" s="1636"/>
      <c r="QZ26" s="1636"/>
      <c r="RA26" s="1636"/>
      <c r="RB26" s="1636"/>
      <c r="RC26" s="1636"/>
      <c r="RD26" s="1636"/>
      <c r="RE26" s="1636"/>
      <c r="RF26" s="1636"/>
      <c r="RG26" s="1636"/>
      <c r="RH26" s="1636"/>
      <c r="RI26" s="1636"/>
      <c r="RJ26" s="1636"/>
      <c r="RK26" s="1636"/>
      <c r="RL26" s="1636"/>
      <c r="RM26" s="1636"/>
      <c r="RN26" s="1636"/>
      <c r="RO26" s="1636"/>
      <c r="RP26" s="1636"/>
      <c r="RQ26" s="1636"/>
      <c r="RR26" s="1636"/>
      <c r="RS26" s="1636"/>
      <c r="RT26" s="1636"/>
      <c r="RU26" s="1636"/>
      <c r="RV26" s="1636"/>
      <c r="RW26" s="1636"/>
      <c r="RX26" s="1636"/>
      <c r="RY26" s="1636"/>
      <c r="RZ26" s="1636"/>
      <c r="SA26" s="1636"/>
      <c r="SB26" s="1636"/>
      <c r="SC26" s="1636"/>
      <c r="SD26" s="1636"/>
      <c r="SE26" s="1636"/>
      <c r="SF26" s="1636"/>
      <c r="SG26" s="1636"/>
      <c r="SH26" s="1636"/>
      <c r="SI26" s="1636"/>
      <c r="SJ26" s="1636"/>
      <c r="SK26" s="1636"/>
      <c r="SL26" s="1636"/>
      <c r="SM26" s="1636"/>
      <c r="SN26" s="1636"/>
      <c r="SO26" s="1636"/>
      <c r="SP26" s="1636"/>
      <c r="SQ26" s="1636"/>
      <c r="SR26" s="1636"/>
      <c r="SS26" s="1636"/>
      <c r="ST26" s="1636"/>
      <c r="SU26" s="1636"/>
      <c r="SV26" s="1636"/>
      <c r="SW26" s="1636"/>
      <c r="SX26" s="1636"/>
      <c r="SY26" s="1636"/>
      <c r="SZ26" s="1636"/>
      <c r="TA26" s="1636"/>
      <c r="TB26" s="1636"/>
      <c r="TC26" s="1636"/>
      <c r="TD26" s="1636"/>
      <c r="TE26" s="1636"/>
      <c r="TF26" s="1636"/>
      <c r="TG26" s="1636"/>
      <c r="TH26" s="1636"/>
      <c r="TI26" s="1636"/>
      <c r="TJ26" s="1636"/>
      <c r="TK26" s="1636"/>
      <c r="TL26" s="1636"/>
      <c r="TM26" s="1636"/>
      <c r="TN26" s="1636"/>
      <c r="TO26" s="1636"/>
      <c r="TP26" s="1636"/>
      <c r="TQ26" s="1636"/>
      <c r="TR26" s="1636"/>
      <c r="TS26" s="1636"/>
      <c r="TT26" s="1636"/>
      <c r="TU26" s="1636"/>
      <c r="TV26" s="1636"/>
      <c r="TW26" s="1636"/>
      <c r="TX26" s="1636"/>
      <c r="TY26" s="1636"/>
      <c r="TZ26" s="1636"/>
      <c r="UA26" s="1636"/>
      <c r="UB26" s="1636"/>
      <c r="UC26" s="1636"/>
      <c r="UD26" s="1636"/>
      <c r="UE26" s="1636"/>
      <c r="UF26" s="1636"/>
      <c r="UG26" s="1636"/>
      <c r="UH26" s="1636"/>
      <c r="UI26" s="1636"/>
      <c r="UJ26" s="1636"/>
      <c r="UK26" s="1636"/>
      <c r="UL26" s="1636"/>
      <c r="UM26" s="1636"/>
      <c r="UN26" s="1636"/>
      <c r="UO26" s="1636"/>
      <c r="UP26" s="1636"/>
      <c r="UQ26" s="1636"/>
      <c r="UR26" s="1636"/>
      <c r="US26" s="1636"/>
      <c r="UT26" s="1636"/>
      <c r="UU26" s="1636"/>
      <c r="UV26" s="1636"/>
      <c r="UW26" s="1636"/>
      <c r="UX26" s="1636"/>
      <c r="UY26" s="1636"/>
      <c r="UZ26" s="1636"/>
      <c r="VA26" s="1636"/>
      <c r="VB26" s="1636"/>
      <c r="VC26" s="1636"/>
      <c r="VD26" s="1636"/>
      <c r="VE26" s="1636"/>
      <c r="VF26" s="1636"/>
      <c r="VG26" s="1636"/>
      <c r="VH26" s="1636"/>
      <c r="VI26" s="1636"/>
      <c r="VJ26" s="1636"/>
      <c r="VK26" s="1636"/>
      <c r="VL26" s="1636"/>
      <c r="VM26" s="1636"/>
      <c r="VN26" s="1636"/>
      <c r="VO26" s="1636"/>
      <c r="VP26" s="1636"/>
      <c r="VQ26" s="1636"/>
      <c r="VR26" s="1636"/>
      <c r="VS26" s="1636"/>
      <c r="VT26" s="1636"/>
      <c r="VU26" s="1636"/>
      <c r="VV26" s="1636"/>
      <c r="VW26" s="1636"/>
      <c r="VX26" s="1636"/>
      <c r="VY26" s="1636"/>
      <c r="VZ26" s="1636"/>
      <c r="WA26" s="1636"/>
      <c r="WB26" s="1636"/>
      <c r="WC26" s="1636"/>
      <c r="WD26" s="1636"/>
      <c r="WE26" s="1636"/>
      <c r="WF26" s="1636"/>
      <c r="WG26" s="1636"/>
      <c r="WH26" s="1636"/>
      <c r="WI26" s="1636"/>
      <c r="WJ26" s="1636"/>
      <c r="WK26" s="1636"/>
      <c r="WL26" s="1636"/>
      <c r="WM26" s="1636"/>
      <c r="WN26" s="1636"/>
      <c r="WO26" s="1636"/>
      <c r="WP26" s="1636"/>
      <c r="WQ26" s="1636"/>
      <c r="WR26" s="1636"/>
      <c r="WS26" s="1636"/>
      <c r="WT26" s="1636"/>
      <c r="WU26" s="1636"/>
      <c r="WV26" s="1636"/>
      <c r="WW26" s="1636"/>
      <c r="WX26" s="1636"/>
      <c r="WY26" s="1636"/>
      <c r="WZ26" s="1636"/>
      <c r="XA26" s="1636"/>
      <c r="XB26" s="1636"/>
      <c r="XC26" s="1636"/>
      <c r="XD26" s="1636"/>
      <c r="XE26" s="1636"/>
      <c r="XF26" s="1636"/>
      <c r="XG26" s="1636"/>
      <c r="XH26" s="1636"/>
      <c r="XI26" s="1636"/>
      <c r="XJ26" s="1636"/>
      <c r="XK26" s="1636"/>
      <c r="XL26" s="1636"/>
      <c r="XM26" s="1636"/>
      <c r="XN26" s="1636"/>
      <c r="XO26" s="1636"/>
      <c r="XP26" s="1636"/>
      <c r="XQ26" s="1636"/>
      <c r="XR26" s="1636"/>
      <c r="XS26" s="1636"/>
      <c r="XT26" s="1636"/>
      <c r="XU26" s="1636"/>
      <c r="XV26" s="1636"/>
      <c r="XW26" s="1636"/>
      <c r="XX26" s="1636"/>
      <c r="XY26" s="1636"/>
      <c r="XZ26" s="1636"/>
      <c r="YA26" s="1636"/>
      <c r="YB26" s="1636"/>
      <c r="YC26" s="1636"/>
      <c r="YD26" s="1636"/>
      <c r="YE26" s="1636"/>
      <c r="YF26" s="1636"/>
      <c r="YG26" s="1636"/>
      <c r="YH26" s="1636"/>
      <c r="YI26" s="1636"/>
      <c r="YJ26" s="1636"/>
      <c r="YK26" s="1636"/>
      <c r="YL26" s="1636"/>
      <c r="YM26" s="1636"/>
      <c r="YN26" s="1636"/>
      <c r="YO26" s="1636"/>
      <c r="YP26" s="1636"/>
      <c r="YQ26" s="1636"/>
      <c r="YR26" s="1636"/>
      <c r="YS26" s="1636"/>
      <c r="YT26" s="1636"/>
      <c r="YU26" s="1636"/>
      <c r="YV26" s="1636"/>
      <c r="YW26" s="1636"/>
      <c r="YX26" s="1636"/>
      <c r="YY26" s="1636"/>
      <c r="YZ26" s="1636"/>
      <c r="ZA26" s="1636"/>
      <c r="ZB26" s="1636"/>
      <c r="ZC26" s="1636"/>
      <c r="ZD26" s="1636"/>
      <c r="ZE26" s="1636"/>
      <c r="ZF26" s="1636"/>
      <c r="ZG26" s="1636"/>
      <c r="ZH26" s="1636"/>
      <c r="ZI26" s="1636"/>
      <c r="ZJ26" s="1636"/>
      <c r="ZK26" s="1636"/>
      <c r="ZL26" s="1636"/>
      <c r="ZM26" s="1636"/>
      <c r="ZN26" s="1636"/>
      <c r="ZO26" s="1636"/>
      <c r="ZP26" s="1636"/>
      <c r="ZQ26" s="1636"/>
      <c r="ZR26" s="1636"/>
      <c r="ZS26" s="1636"/>
      <c r="ZT26" s="1636"/>
      <c r="ZU26" s="1636"/>
      <c r="ZV26" s="1636"/>
      <c r="ZW26" s="1636"/>
      <c r="ZX26" s="1636"/>
      <c r="ZY26" s="1636"/>
      <c r="ZZ26" s="1636"/>
      <c r="AAA26" s="1636"/>
      <c r="AAB26" s="1636"/>
      <c r="AAC26" s="1636"/>
      <c r="AAD26" s="1636"/>
      <c r="AAE26" s="1636"/>
      <c r="AAF26" s="1636"/>
      <c r="AAG26" s="1636"/>
      <c r="AAH26" s="1636"/>
      <c r="AAI26" s="1636"/>
      <c r="AAJ26" s="1636"/>
      <c r="AAK26" s="1636"/>
      <c r="AAL26" s="1636"/>
      <c r="AAM26" s="1636"/>
      <c r="AAN26" s="1636"/>
      <c r="AAO26" s="1636"/>
      <c r="AAP26" s="1636"/>
      <c r="AAQ26" s="1636"/>
      <c r="AAR26" s="1636"/>
      <c r="AAS26" s="1636"/>
      <c r="AAT26" s="1636"/>
      <c r="AAU26" s="1636"/>
      <c r="AAV26" s="1636"/>
      <c r="AAW26" s="1636"/>
      <c r="AAX26" s="1636"/>
      <c r="AAY26" s="1636"/>
      <c r="AAZ26" s="1636"/>
      <c r="ABA26" s="1636"/>
      <c r="ABB26" s="1636"/>
      <c r="ABC26" s="1636"/>
      <c r="ABD26" s="1636"/>
      <c r="ABE26" s="1636"/>
      <c r="ABF26" s="1636"/>
      <c r="ABG26" s="1636"/>
      <c r="ABH26" s="1636"/>
      <c r="ABI26" s="1636"/>
      <c r="ABJ26" s="1636"/>
      <c r="ABK26" s="1636"/>
      <c r="ABL26" s="1636"/>
      <c r="ABM26" s="1636"/>
      <c r="ABN26" s="1636"/>
      <c r="ABO26" s="1636"/>
      <c r="ABP26" s="1636"/>
      <c r="ABQ26" s="1636"/>
      <c r="ABR26" s="1636"/>
      <c r="ABS26" s="1636"/>
      <c r="ABT26" s="1636"/>
      <c r="ABU26" s="1636"/>
      <c r="ABV26" s="1636"/>
      <c r="ABW26" s="1636"/>
      <c r="ABX26" s="1636"/>
      <c r="ABY26" s="1636"/>
      <c r="ABZ26" s="1636"/>
      <c r="ACA26" s="1636"/>
      <c r="ACB26" s="1636"/>
      <c r="ACC26" s="1636"/>
      <c r="ACD26" s="1636"/>
      <c r="ACE26" s="1636"/>
      <c r="ACF26" s="1636"/>
      <c r="ACG26" s="1636"/>
      <c r="ACH26" s="1636"/>
      <c r="ACI26" s="1636"/>
      <c r="ACJ26" s="1636"/>
      <c r="ACK26" s="1636"/>
      <c r="ACL26" s="1636"/>
      <c r="ACM26" s="1636"/>
      <c r="ACN26" s="1636"/>
      <c r="ACO26" s="1636"/>
      <c r="ACP26" s="1636"/>
      <c r="ACQ26" s="1636"/>
      <c r="ACR26" s="1636"/>
      <c r="ACS26" s="1636"/>
      <c r="ACT26" s="1636"/>
      <c r="ACU26" s="1636"/>
      <c r="ACV26" s="1636"/>
      <c r="ACW26" s="1636"/>
      <c r="ACX26" s="1636"/>
      <c r="ACY26" s="1636"/>
      <c r="ACZ26" s="1636"/>
      <c r="ADA26" s="1636"/>
      <c r="ADB26" s="1636"/>
      <c r="ADC26" s="1636"/>
      <c r="ADD26" s="1636"/>
      <c r="ADE26" s="1636"/>
      <c r="ADF26" s="1636"/>
      <c r="ADG26" s="1636"/>
      <c r="ADH26" s="1636"/>
      <c r="ADI26" s="1636"/>
      <c r="ADJ26" s="1636"/>
      <c r="ADK26" s="1636"/>
      <c r="ADL26" s="1636"/>
      <c r="ADM26" s="1636"/>
      <c r="ADN26" s="1636"/>
      <c r="ADO26" s="1636"/>
      <c r="ADP26" s="1636"/>
      <c r="ADQ26" s="1636"/>
      <c r="ADR26" s="1636"/>
      <c r="ADS26" s="1636"/>
      <c r="ADT26" s="1636"/>
      <c r="ADU26" s="1636"/>
      <c r="ADV26" s="1636"/>
      <c r="ADW26" s="1636"/>
      <c r="ADX26" s="1636"/>
      <c r="ADY26" s="1636"/>
      <c r="ADZ26" s="1636"/>
      <c r="AEA26" s="1636"/>
      <c r="AEB26" s="1636"/>
      <c r="AEC26" s="1636"/>
      <c r="AED26" s="1636"/>
      <c r="AEE26" s="1636"/>
      <c r="AEF26" s="1636"/>
      <c r="AEG26" s="1636"/>
      <c r="AEH26" s="1636"/>
      <c r="AEI26" s="1636"/>
      <c r="AEJ26" s="1636"/>
      <c r="AEK26" s="1636"/>
      <c r="AEL26" s="1636"/>
      <c r="AEM26" s="1636"/>
      <c r="AEN26" s="1636"/>
      <c r="AEO26" s="1636"/>
      <c r="AEP26" s="1636"/>
      <c r="AEQ26" s="1636"/>
      <c r="AER26" s="1636"/>
      <c r="AES26" s="1636"/>
      <c r="AET26" s="1636"/>
      <c r="AEU26" s="1636"/>
      <c r="AEV26" s="1636"/>
      <c r="AEW26" s="1636"/>
      <c r="AEX26" s="1636"/>
      <c r="AEY26" s="1636"/>
      <c r="AEZ26" s="1636"/>
      <c r="AFA26" s="1636"/>
      <c r="AFB26" s="1636"/>
      <c r="AFC26" s="1636"/>
      <c r="AFD26" s="1636"/>
      <c r="AFE26" s="1636"/>
      <c r="AFF26" s="1636"/>
      <c r="AFG26" s="1636"/>
      <c r="AFH26" s="1636"/>
      <c r="AFI26" s="1636"/>
      <c r="AFJ26" s="1636"/>
      <c r="AFK26" s="1636"/>
      <c r="AFL26" s="1636"/>
      <c r="AFM26" s="1636"/>
      <c r="AFN26" s="1636"/>
      <c r="AFO26" s="1636"/>
      <c r="AFP26" s="1636"/>
      <c r="AFQ26" s="1636"/>
      <c r="AFR26" s="1636"/>
      <c r="AFS26" s="1636"/>
      <c r="AFT26" s="1636"/>
      <c r="AFU26" s="1636"/>
      <c r="AFV26" s="1636"/>
      <c r="AFW26" s="1636"/>
      <c r="AFX26" s="1636"/>
      <c r="AFY26" s="1636"/>
      <c r="AFZ26" s="1636"/>
      <c r="AGA26" s="1636"/>
      <c r="AGB26" s="1636"/>
      <c r="AGC26" s="1636"/>
      <c r="AGD26" s="1636"/>
      <c r="AGE26" s="1636"/>
      <c r="AGF26" s="1636"/>
      <c r="AGG26" s="1636"/>
      <c r="AGH26" s="1636"/>
      <c r="AGI26" s="1636"/>
      <c r="AGJ26" s="1636"/>
      <c r="AGK26" s="1636"/>
      <c r="AGL26" s="1636"/>
      <c r="AGM26" s="1636"/>
      <c r="AGN26" s="1636"/>
      <c r="AGO26" s="1636"/>
      <c r="AGP26" s="1636"/>
      <c r="AGQ26" s="1636"/>
      <c r="AGR26" s="1636"/>
      <c r="AGS26" s="1636"/>
      <c r="AGT26" s="1636"/>
      <c r="AGU26" s="1636"/>
      <c r="AGV26" s="1636"/>
      <c r="AGW26" s="1636"/>
      <c r="AGX26" s="1636"/>
      <c r="AGY26" s="1636"/>
      <c r="AGZ26" s="1636"/>
      <c r="AHA26" s="1636"/>
      <c r="AHB26" s="1636"/>
      <c r="AHC26" s="1636"/>
      <c r="AHD26" s="1636"/>
      <c r="AHE26" s="1636"/>
      <c r="AHF26" s="1636"/>
      <c r="AHG26" s="1636"/>
      <c r="AHH26" s="1636"/>
      <c r="AHI26" s="1636"/>
      <c r="AHJ26" s="1636"/>
      <c r="AHK26" s="1636"/>
      <c r="AHL26" s="1636"/>
      <c r="AHM26" s="1636"/>
      <c r="AHN26" s="1636"/>
      <c r="AHO26" s="1636"/>
      <c r="AHP26" s="1636"/>
      <c r="AHQ26" s="1636"/>
      <c r="AHR26" s="1636"/>
      <c r="AHS26" s="1636"/>
      <c r="AHT26" s="1636"/>
      <c r="AHU26" s="1636"/>
      <c r="AHV26" s="1636"/>
      <c r="AHW26" s="1636"/>
      <c r="AHX26" s="1636"/>
      <c r="AHY26" s="1636"/>
      <c r="AHZ26" s="1636"/>
      <c r="AIA26" s="1636"/>
      <c r="AIB26" s="1636"/>
      <c r="AIC26" s="1636"/>
      <c r="AID26" s="1636"/>
      <c r="AIE26" s="1636"/>
      <c r="AIF26" s="1636"/>
      <c r="AIG26" s="1636"/>
      <c r="AIH26" s="1636"/>
      <c r="AII26" s="1636"/>
      <c r="AIJ26" s="1636"/>
      <c r="AIK26" s="1636"/>
      <c r="AIL26" s="1636"/>
      <c r="AIM26" s="1636"/>
      <c r="AIN26" s="1636"/>
      <c r="AIO26" s="1636"/>
      <c r="AIP26" s="1636"/>
      <c r="AIQ26" s="1636"/>
      <c r="AIR26" s="1636"/>
      <c r="AIS26" s="1636"/>
      <c r="AIT26" s="1636"/>
      <c r="AIU26" s="1636"/>
      <c r="AIV26" s="1636"/>
      <c r="AIW26" s="1636"/>
      <c r="AIX26" s="1636"/>
      <c r="AIY26" s="1636"/>
      <c r="AIZ26" s="1636"/>
      <c r="AJA26" s="1636"/>
      <c r="AJB26" s="1636"/>
      <c r="AJC26" s="1636"/>
      <c r="AJD26" s="1636"/>
      <c r="AJE26" s="1636"/>
      <c r="AJF26" s="1636"/>
      <c r="AJG26" s="1636"/>
      <c r="AJH26" s="1636"/>
      <c r="AJI26" s="1636"/>
      <c r="AJJ26" s="1636"/>
      <c r="AJK26" s="1636"/>
      <c r="AJL26" s="1636"/>
      <c r="AJM26" s="1636"/>
      <c r="AJN26" s="1636"/>
      <c r="AJO26" s="1636"/>
      <c r="AJP26" s="1636"/>
      <c r="AJQ26" s="1636"/>
      <c r="AJR26" s="1636"/>
      <c r="AJS26" s="1636"/>
      <c r="AJT26" s="1636"/>
      <c r="AJU26" s="1636"/>
      <c r="AJV26" s="1636"/>
      <c r="AJW26" s="1636"/>
      <c r="AJX26" s="1636"/>
      <c r="AJY26" s="1636"/>
      <c r="AJZ26" s="1636"/>
      <c r="AKA26" s="1636"/>
      <c r="AKB26" s="1636"/>
      <c r="AKC26" s="1636"/>
      <c r="AKD26" s="1636"/>
      <c r="AKE26" s="1636"/>
      <c r="AKF26" s="1636"/>
      <c r="AKG26" s="1636"/>
      <c r="AKH26" s="1636"/>
      <c r="AKI26" s="1636"/>
      <c r="AKJ26" s="1636"/>
      <c r="AKK26" s="1636"/>
      <c r="AKL26" s="1636"/>
      <c r="AKM26" s="1636"/>
      <c r="AKN26" s="1636"/>
      <c r="AKO26" s="1636"/>
      <c r="AKP26" s="1636"/>
      <c r="AKQ26" s="1636"/>
      <c r="AKR26" s="1636"/>
      <c r="AKS26" s="1636"/>
      <c r="AKT26" s="1636"/>
      <c r="AKU26" s="1636"/>
      <c r="AKV26" s="1636"/>
      <c r="AKW26" s="1636"/>
      <c r="AKX26" s="1636"/>
      <c r="AKY26" s="1636"/>
      <c r="AKZ26" s="1636"/>
      <c r="ALA26" s="1636"/>
      <c r="ALB26" s="1636"/>
      <c r="ALC26" s="1636"/>
      <c r="ALD26" s="1636"/>
      <c r="ALE26" s="1636"/>
      <c r="ALF26" s="1636"/>
      <c r="ALG26" s="1636"/>
      <c r="ALH26" s="1636"/>
      <c r="ALI26" s="1636"/>
      <c r="ALJ26" s="1636"/>
      <c r="ALK26" s="1636"/>
      <c r="ALL26" s="1636"/>
      <c r="ALM26" s="1636"/>
      <c r="ALN26" s="1636"/>
      <c r="ALO26" s="1636"/>
      <c r="ALP26" s="1636"/>
      <c r="ALQ26" s="1636"/>
      <c r="ALR26" s="1636"/>
      <c r="ALS26" s="1636"/>
      <c r="ALT26" s="1636"/>
      <c r="ALU26" s="1636"/>
      <c r="ALV26" s="1636"/>
      <c r="ALW26" s="1636"/>
      <c r="ALX26" s="1636"/>
      <c r="ALY26" s="1636"/>
      <c r="ALZ26" s="1636"/>
      <c r="AMA26" s="1636"/>
      <c r="AMB26" s="1636"/>
      <c r="AMC26" s="1636"/>
      <c r="AMD26" s="1636"/>
      <c r="AME26" s="1636"/>
      <c r="AMF26" s="1636"/>
      <c r="AMG26" s="1636"/>
      <c r="AMH26" s="1636"/>
      <c r="AMI26" s="1636"/>
      <c r="AMJ26" s="1636"/>
      <c r="AMK26" s="1636"/>
      <c r="AML26" s="1636"/>
      <c r="AMM26" s="1636"/>
      <c r="AMN26" s="1636"/>
      <c r="AMO26" s="1636"/>
      <c r="AMP26" s="1636"/>
      <c r="AMQ26" s="1636"/>
      <c r="AMR26" s="1636"/>
      <c r="AMS26" s="1636"/>
      <c r="AMT26" s="1636"/>
      <c r="AMU26" s="1636"/>
      <c r="AMV26" s="1636"/>
      <c r="AMW26" s="1636"/>
      <c r="AMX26" s="1636"/>
      <c r="AMY26" s="1636"/>
      <c r="AMZ26" s="1636"/>
      <c r="ANA26" s="1636"/>
      <c r="ANB26" s="1636"/>
      <c r="ANC26" s="1636"/>
      <c r="AND26" s="1636"/>
      <c r="ANE26" s="1636"/>
      <c r="ANF26" s="1636"/>
      <c r="ANG26" s="1636"/>
      <c r="ANH26" s="1636"/>
      <c r="ANI26" s="1636"/>
      <c r="ANJ26" s="1636"/>
      <c r="ANK26" s="1636"/>
      <c r="ANL26" s="1636"/>
      <c r="ANM26" s="1636"/>
      <c r="ANN26" s="1636"/>
      <c r="ANO26" s="1636"/>
      <c r="ANP26" s="1636"/>
      <c r="ANQ26" s="1636"/>
      <c r="ANR26" s="1636"/>
      <c r="ANS26" s="1636"/>
      <c r="ANT26" s="1636"/>
      <c r="ANU26" s="1636"/>
      <c r="ANV26" s="1636"/>
      <c r="ANW26" s="1636"/>
      <c r="ANX26" s="1636"/>
      <c r="ANY26" s="1636"/>
      <c r="ANZ26" s="1636"/>
      <c r="AOA26" s="1636"/>
      <c r="AOB26" s="1636"/>
      <c r="AOC26" s="1636"/>
      <c r="AOD26" s="1636"/>
      <c r="AOE26" s="1636"/>
      <c r="AOF26" s="1636"/>
      <c r="AOG26" s="1636"/>
      <c r="AOH26" s="1636"/>
      <c r="AOI26" s="1636"/>
      <c r="AOJ26" s="1636"/>
      <c r="AOK26" s="1636"/>
      <c r="AOL26" s="1636"/>
      <c r="AOM26" s="1636"/>
      <c r="AON26" s="1636"/>
      <c r="AOO26" s="1636"/>
      <c r="AOP26" s="1636"/>
      <c r="AOQ26" s="1636"/>
      <c r="AOR26" s="1636"/>
      <c r="AOS26" s="1636"/>
      <c r="AOT26" s="1636"/>
      <c r="AOU26" s="1636"/>
      <c r="AOV26" s="1636"/>
      <c r="AOW26" s="1636"/>
      <c r="AOX26" s="1636"/>
      <c r="AOY26" s="1636"/>
      <c r="AOZ26" s="1636"/>
      <c r="APA26" s="1636"/>
      <c r="APB26" s="1636"/>
      <c r="APC26" s="1636"/>
      <c r="APD26" s="1636"/>
      <c r="APE26" s="1636"/>
      <c r="APF26" s="1636"/>
      <c r="APG26" s="1636"/>
      <c r="APH26" s="1636"/>
      <c r="API26" s="1636"/>
      <c r="APJ26" s="1636"/>
      <c r="APK26" s="1636"/>
      <c r="APL26" s="1636"/>
      <c r="APM26" s="1636"/>
      <c r="APN26" s="1636"/>
      <c r="APO26" s="1636"/>
      <c r="APP26" s="1636"/>
      <c r="APQ26" s="1636"/>
      <c r="APR26" s="1636"/>
      <c r="APS26" s="1636"/>
      <c r="APT26" s="1636"/>
      <c r="APU26" s="1636"/>
      <c r="APV26" s="1636"/>
      <c r="APW26" s="1636"/>
      <c r="APX26" s="1636"/>
      <c r="APY26" s="1636"/>
      <c r="APZ26" s="1636"/>
      <c r="AQA26" s="1636"/>
      <c r="AQB26" s="1636"/>
      <c r="AQC26" s="1636"/>
      <c r="AQD26" s="1636"/>
      <c r="AQE26" s="1636"/>
      <c r="AQF26" s="1636"/>
      <c r="AQG26" s="1636"/>
      <c r="AQH26" s="1636"/>
      <c r="AQI26" s="1636"/>
      <c r="AQJ26" s="1636"/>
      <c r="AQK26" s="1636"/>
      <c r="AQL26" s="1636"/>
      <c r="AQM26" s="1636"/>
      <c r="AQN26" s="1636"/>
      <c r="AQO26" s="1636"/>
      <c r="AQP26" s="1636"/>
      <c r="AQQ26" s="1636"/>
      <c r="AQR26" s="1636"/>
      <c r="AQS26" s="1636"/>
      <c r="AQT26" s="1636"/>
      <c r="AQU26" s="1636"/>
      <c r="AQV26" s="1636"/>
      <c r="AQW26" s="1636"/>
      <c r="AQX26" s="1636"/>
      <c r="AQY26" s="1636"/>
      <c r="AQZ26" s="1636"/>
      <c r="ARA26" s="1636"/>
      <c r="ARB26" s="1636"/>
      <c r="ARC26" s="1636"/>
      <c r="ARD26" s="1636"/>
      <c r="ARE26" s="1636"/>
      <c r="ARF26" s="1636"/>
      <c r="ARG26" s="1636"/>
      <c r="ARH26" s="1636"/>
      <c r="ARI26" s="1636"/>
      <c r="ARJ26" s="1636"/>
      <c r="ARK26" s="1636"/>
      <c r="ARL26" s="1636"/>
      <c r="ARM26" s="1636"/>
      <c r="ARN26" s="1636"/>
      <c r="ARO26" s="1636"/>
      <c r="ARP26" s="1636"/>
      <c r="ARQ26" s="1636"/>
      <c r="ARR26" s="1636"/>
      <c r="ARS26" s="1636"/>
      <c r="ART26" s="1636"/>
      <c r="ARU26" s="1636"/>
      <c r="ARV26" s="1636"/>
      <c r="ARW26" s="1636"/>
      <c r="ARX26" s="1636"/>
      <c r="ARY26" s="1636"/>
      <c r="ARZ26" s="1636"/>
      <c r="ASA26" s="1636"/>
      <c r="ASB26" s="1636"/>
      <c r="ASC26" s="1636"/>
      <c r="ASD26" s="1636"/>
      <c r="ASE26" s="1636"/>
      <c r="ASF26" s="1636"/>
      <c r="ASG26" s="1636"/>
      <c r="ASH26" s="1636"/>
      <c r="ASI26" s="1636"/>
      <c r="ASJ26" s="1636"/>
      <c r="ASK26" s="1636"/>
      <c r="ASL26" s="1636"/>
      <c r="ASM26" s="1636"/>
      <c r="ASN26" s="1636"/>
      <c r="ASO26" s="1636"/>
      <c r="ASP26" s="1636"/>
      <c r="ASQ26" s="1636"/>
      <c r="ASR26" s="1636"/>
      <c r="ASS26" s="1636"/>
      <c r="AST26" s="1636"/>
      <c r="ASU26" s="1636"/>
      <c r="ASV26" s="1636"/>
      <c r="ASW26" s="1636"/>
      <c r="ASX26" s="1636"/>
      <c r="ASY26" s="1636"/>
      <c r="ASZ26" s="1636"/>
      <c r="ATA26" s="1636"/>
      <c r="ATB26" s="1636"/>
      <c r="ATC26" s="1636"/>
      <c r="ATD26" s="1636"/>
      <c r="ATE26" s="1636"/>
      <c r="ATF26" s="1636"/>
      <c r="ATG26" s="1636"/>
      <c r="ATH26" s="1636"/>
      <c r="ATI26" s="1636"/>
      <c r="ATJ26" s="1636"/>
      <c r="ATK26" s="1636"/>
      <c r="ATL26" s="1636"/>
      <c r="ATM26" s="1636"/>
      <c r="ATN26" s="1636"/>
      <c r="ATO26" s="1636"/>
      <c r="ATP26" s="1636"/>
      <c r="ATQ26" s="1636"/>
      <c r="ATR26" s="1636"/>
      <c r="ATS26" s="1636"/>
      <c r="ATT26" s="1636"/>
      <c r="ATU26" s="1636"/>
      <c r="ATV26" s="1636"/>
      <c r="ATW26" s="1636"/>
      <c r="ATX26" s="1636"/>
      <c r="ATY26" s="1636"/>
      <c r="ATZ26" s="1636"/>
      <c r="AUA26" s="1636"/>
      <c r="AUB26" s="1636"/>
      <c r="AUC26" s="1636"/>
      <c r="AUD26" s="1636"/>
      <c r="AUE26" s="1636"/>
      <c r="AUF26" s="1636"/>
      <c r="AUG26" s="1636"/>
      <c r="AUH26" s="1636"/>
      <c r="AUI26" s="1636"/>
      <c r="AUJ26" s="1636"/>
      <c r="AUK26" s="1636"/>
      <c r="AUL26" s="1636"/>
      <c r="AUM26" s="1636"/>
      <c r="AUN26" s="1636"/>
      <c r="AUO26" s="1636"/>
      <c r="AUP26" s="1636"/>
      <c r="AUQ26" s="1636"/>
      <c r="AUR26" s="1636"/>
      <c r="AUS26" s="1636"/>
      <c r="AUT26" s="1636"/>
      <c r="AUU26" s="1636"/>
      <c r="AUV26" s="1636"/>
      <c r="AUW26" s="1636"/>
      <c r="AUX26" s="1636"/>
      <c r="AUY26" s="1636"/>
      <c r="AUZ26" s="1636"/>
      <c r="AVA26" s="1636"/>
      <c r="AVB26" s="1636"/>
      <c r="AVC26" s="1636"/>
      <c r="AVD26" s="1636"/>
      <c r="AVE26" s="1636"/>
      <c r="AVF26" s="1636"/>
      <c r="AVG26" s="1636"/>
      <c r="AVH26" s="1636"/>
      <c r="AVI26" s="1636"/>
      <c r="AVJ26" s="1636"/>
      <c r="AVK26" s="1636"/>
      <c r="AVL26" s="1636"/>
      <c r="AVM26" s="1636"/>
      <c r="AVN26" s="1636"/>
      <c r="AVO26" s="1636"/>
      <c r="AVP26" s="1636"/>
      <c r="AVQ26" s="1636"/>
      <c r="AVR26" s="1636"/>
      <c r="AVS26" s="1636"/>
      <c r="AVT26" s="1636"/>
      <c r="AVU26" s="1636"/>
      <c r="AVV26" s="1636"/>
      <c r="AVW26" s="1636"/>
      <c r="AVX26" s="1636"/>
      <c r="AVY26" s="1636"/>
      <c r="AVZ26" s="1636"/>
      <c r="AWA26" s="1636"/>
      <c r="AWB26" s="1636"/>
      <c r="AWC26" s="1636"/>
      <c r="AWD26" s="1636"/>
      <c r="AWE26" s="1636"/>
      <c r="AWF26" s="1636"/>
      <c r="AWG26" s="1636"/>
      <c r="AWH26" s="1636"/>
      <c r="AWI26" s="1636"/>
      <c r="AWJ26" s="1636"/>
      <c r="AWK26" s="1636"/>
      <c r="AWL26" s="1636"/>
      <c r="AWM26" s="1636"/>
      <c r="AWN26" s="1636"/>
      <c r="AWO26" s="1636"/>
      <c r="AWP26" s="1636"/>
      <c r="AWQ26" s="1636"/>
      <c r="AWR26" s="1636"/>
      <c r="AWS26" s="1636"/>
      <c r="AWT26" s="1636"/>
      <c r="AWU26" s="1636"/>
      <c r="AWV26" s="1636"/>
      <c r="AWW26" s="1636"/>
      <c r="AWX26" s="1636"/>
      <c r="AWY26" s="1636"/>
      <c r="AWZ26" s="1636"/>
      <c r="AXA26" s="1636"/>
      <c r="AXB26" s="1636"/>
      <c r="AXC26" s="1636"/>
      <c r="AXD26" s="1636"/>
      <c r="AXE26" s="1636"/>
      <c r="AXF26" s="1636"/>
      <c r="AXG26" s="1636"/>
      <c r="AXH26" s="1636"/>
      <c r="AXI26" s="1636"/>
      <c r="AXJ26" s="1636"/>
      <c r="AXK26" s="1636"/>
      <c r="AXL26" s="1636"/>
      <c r="AXM26" s="1636"/>
      <c r="AXN26" s="1636"/>
      <c r="AXO26" s="1636"/>
      <c r="AXP26" s="1636"/>
      <c r="AXQ26" s="1636"/>
      <c r="AXR26" s="1636"/>
      <c r="AXS26" s="1636"/>
      <c r="AXT26" s="1636"/>
      <c r="AXU26" s="1636"/>
      <c r="AXV26" s="1636"/>
      <c r="AXW26" s="1636"/>
      <c r="AXX26" s="1636"/>
      <c r="AXY26" s="1636"/>
      <c r="AXZ26" s="1636"/>
      <c r="AYA26" s="1636"/>
      <c r="AYB26" s="1636"/>
      <c r="AYC26" s="1636"/>
      <c r="AYD26" s="1636"/>
      <c r="AYE26" s="1636"/>
      <c r="AYF26" s="1636"/>
      <c r="AYG26" s="1636"/>
      <c r="AYH26" s="1636"/>
      <c r="AYI26" s="1636"/>
      <c r="AYJ26" s="1636"/>
      <c r="AYK26" s="1636"/>
      <c r="AYL26" s="1636"/>
      <c r="AYM26" s="1636"/>
      <c r="AYN26" s="1636"/>
      <c r="AYO26" s="1636"/>
      <c r="AYP26" s="1636"/>
      <c r="AYQ26" s="1636"/>
      <c r="AYR26" s="1636"/>
      <c r="AYS26" s="1636"/>
      <c r="AYT26" s="1636"/>
      <c r="AYU26" s="1636"/>
      <c r="AYV26" s="1636"/>
      <c r="AYW26" s="1636"/>
      <c r="AYX26" s="1636"/>
      <c r="AYY26" s="1636"/>
      <c r="AYZ26" s="1636"/>
      <c r="AZA26" s="1636"/>
      <c r="AZB26" s="1636"/>
      <c r="AZC26" s="1636"/>
      <c r="AZD26" s="1636"/>
      <c r="AZE26" s="1636"/>
      <c r="AZF26" s="1636"/>
      <c r="AZG26" s="1636"/>
      <c r="AZH26" s="1636"/>
      <c r="AZI26" s="1636"/>
      <c r="AZJ26" s="1636"/>
      <c r="AZK26" s="1636"/>
      <c r="AZL26" s="1636"/>
      <c r="AZM26" s="1636"/>
      <c r="AZN26" s="1636"/>
      <c r="AZO26" s="1636"/>
      <c r="AZP26" s="1636"/>
      <c r="AZQ26" s="1636"/>
      <c r="AZR26" s="1636"/>
      <c r="AZS26" s="1636"/>
      <c r="AZT26" s="1636"/>
      <c r="AZU26" s="1636"/>
      <c r="AZV26" s="1636"/>
      <c r="AZW26" s="1636"/>
      <c r="AZX26" s="1636"/>
      <c r="AZY26" s="1636"/>
      <c r="AZZ26" s="1636"/>
      <c r="BAA26" s="1636"/>
      <c r="BAB26" s="1636"/>
      <c r="BAC26" s="1636"/>
      <c r="BAD26" s="1636"/>
      <c r="BAE26" s="1636"/>
      <c r="BAF26" s="1636"/>
      <c r="BAG26" s="1636"/>
      <c r="BAH26" s="1636"/>
      <c r="BAI26" s="1636"/>
      <c r="BAJ26" s="1636"/>
      <c r="BAK26" s="1636"/>
      <c r="BAL26" s="1636"/>
      <c r="BAM26" s="1636"/>
      <c r="BAN26" s="1636"/>
      <c r="BAO26" s="1636"/>
      <c r="BAP26" s="1636"/>
      <c r="BAQ26" s="1636"/>
      <c r="BAR26" s="1636"/>
      <c r="BAS26" s="1636"/>
      <c r="BAT26" s="1636"/>
      <c r="BAU26" s="1636"/>
      <c r="BAV26" s="1636"/>
      <c r="BAW26" s="1636"/>
      <c r="BAX26" s="1636"/>
      <c r="BAY26" s="1636"/>
      <c r="BAZ26" s="1636"/>
      <c r="BBA26" s="1636"/>
      <c r="BBB26" s="1636"/>
      <c r="BBC26" s="1636"/>
      <c r="BBD26" s="1636"/>
      <c r="BBE26" s="1636"/>
      <c r="BBF26" s="1636"/>
      <c r="BBG26" s="1636"/>
      <c r="BBH26" s="1636"/>
      <c r="BBI26" s="1636"/>
      <c r="BBJ26" s="1636"/>
      <c r="BBK26" s="1636"/>
      <c r="BBL26" s="1636"/>
      <c r="BBM26" s="1636"/>
      <c r="BBN26" s="1636"/>
      <c r="BBO26" s="1636"/>
      <c r="BBP26" s="1636"/>
      <c r="BBQ26" s="1636"/>
      <c r="BBR26" s="1636"/>
      <c r="BBS26" s="1636"/>
      <c r="BBT26" s="1636"/>
      <c r="BBU26" s="1636"/>
      <c r="BBV26" s="1636"/>
      <c r="BBW26" s="1636"/>
      <c r="BBX26" s="1636"/>
      <c r="BBY26" s="1636"/>
      <c r="BBZ26" s="1636"/>
      <c r="BCA26" s="1636"/>
      <c r="BCB26" s="1636"/>
      <c r="BCC26" s="1636"/>
      <c r="BCD26" s="1636"/>
      <c r="BCE26" s="1636"/>
      <c r="BCF26" s="1636"/>
      <c r="BCG26" s="1636"/>
      <c r="BCH26" s="1636"/>
      <c r="BCI26" s="1636"/>
      <c r="BCJ26" s="1636"/>
      <c r="BCK26" s="1636"/>
      <c r="BCL26" s="1636"/>
      <c r="BCM26" s="1636"/>
      <c r="BCN26" s="1636"/>
      <c r="BCO26" s="1636"/>
      <c r="BCP26" s="1636"/>
      <c r="BCQ26" s="1636"/>
      <c r="BCR26" s="1636"/>
      <c r="BCS26" s="1636"/>
      <c r="BCT26" s="1636"/>
      <c r="BCU26" s="1636"/>
      <c r="BCV26" s="1636"/>
      <c r="BCW26" s="1636"/>
      <c r="BCX26" s="1636"/>
      <c r="BCY26" s="1636"/>
      <c r="BCZ26" s="1636"/>
      <c r="BDA26" s="1636"/>
      <c r="BDB26" s="1636"/>
      <c r="BDC26" s="1636"/>
      <c r="BDD26" s="1636"/>
      <c r="BDE26" s="1636"/>
      <c r="BDF26" s="1636"/>
      <c r="BDG26" s="1636"/>
      <c r="BDH26" s="1636"/>
      <c r="BDI26" s="1636"/>
      <c r="BDJ26" s="1636"/>
      <c r="BDK26" s="1636"/>
      <c r="BDL26" s="1636"/>
      <c r="BDM26" s="1636"/>
      <c r="BDN26" s="1636"/>
      <c r="BDO26" s="1636"/>
      <c r="BDP26" s="1636"/>
      <c r="BDQ26" s="1636"/>
      <c r="BDR26" s="1636"/>
      <c r="BDS26" s="1636"/>
      <c r="BDT26" s="1636"/>
      <c r="BDU26" s="1636"/>
      <c r="BDV26" s="1636"/>
      <c r="BDW26" s="1636"/>
      <c r="BDX26" s="1636"/>
      <c r="BDY26" s="1636"/>
      <c r="BDZ26" s="1636"/>
      <c r="BEA26" s="1636"/>
      <c r="BEB26" s="1636"/>
      <c r="BEC26" s="1636"/>
      <c r="BED26" s="1636"/>
      <c r="BEE26" s="1636"/>
      <c r="BEF26" s="1636"/>
      <c r="BEG26" s="1636"/>
      <c r="BEH26" s="1636"/>
      <c r="BEI26" s="1636"/>
      <c r="BEJ26" s="1636"/>
      <c r="BEK26" s="1636"/>
      <c r="BEL26" s="1636"/>
      <c r="BEM26" s="1636"/>
      <c r="BEN26" s="1636"/>
      <c r="BEO26" s="1636"/>
      <c r="BEP26" s="1636"/>
      <c r="BEQ26" s="1636"/>
      <c r="BER26" s="1636"/>
      <c r="BES26" s="1636"/>
      <c r="BET26" s="1636"/>
      <c r="BEU26" s="1636"/>
      <c r="BEV26" s="1636"/>
      <c r="BEW26" s="1636"/>
      <c r="BEX26" s="1636"/>
      <c r="BEY26" s="1636"/>
      <c r="BEZ26" s="1636"/>
      <c r="BFA26" s="1636"/>
      <c r="BFB26" s="1636"/>
      <c r="BFC26" s="1636"/>
      <c r="BFD26" s="1636"/>
      <c r="BFE26" s="1636"/>
      <c r="BFF26" s="1636"/>
      <c r="BFG26" s="1636"/>
      <c r="BFH26" s="1636"/>
      <c r="BFI26" s="1636"/>
      <c r="BFJ26" s="1636"/>
      <c r="BFK26" s="1636"/>
      <c r="BFL26" s="1636"/>
      <c r="BFM26" s="1636"/>
      <c r="BFN26" s="1636"/>
      <c r="BFO26" s="1636"/>
      <c r="BFP26" s="1636"/>
      <c r="BFQ26" s="1636"/>
      <c r="BFR26" s="1636"/>
      <c r="BFS26" s="1636"/>
      <c r="BFT26" s="1636"/>
      <c r="BFU26" s="1636"/>
      <c r="BFV26" s="1636"/>
      <c r="BFW26" s="1636"/>
      <c r="BFX26" s="1636"/>
      <c r="BFY26" s="1636"/>
      <c r="BFZ26" s="1636"/>
      <c r="BGA26" s="1636"/>
      <c r="BGB26" s="1636"/>
      <c r="BGC26" s="1636"/>
      <c r="BGD26" s="1636"/>
      <c r="BGE26" s="1636"/>
      <c r="BGF26" s="1636"/>
      <c r="BGG26" s="1636"/>
      <c r="BGH26" s="1636"/>
      <c r="BGI26" s="1636"/>
      <c r="BGJ26" s="1636"/>
      <c r="BGK26" s="1636"/>
      <c r="BGL26" s="1636"/>
      <c r="BGM26" s="1636"/>
      <c r="BGN26" s="1636"/>
      <c r="BGO26" s="1636"/>
      <c r="BGP26" s="1636"/>
      <c r="BGQ26" s="1636"/>
      <c r="BGR26" s="1636"/>
      <c r="BGS26" s="1636"/>
      <c r="BGT26" s="1636"/>
      <c r="BGU26" s="1636"/>
      <c r="BGV26" s="1636"/>
      <c r="BGW26" s="1636"/>
      <c r="BGX26" s="1636"/>
      <c r="BGY26" s="1636"/>
      <c r="BGZ26" s="1636"/>
      <c r="BHA26" s="1636"/>
      <c r="BHB26" s="1636"/>
      <c r="BHC26" s="1636"/>
      <c r="BHD26" s="1636"/>
      <c r="BHE26" s="1636"/>
      <c r="BHF26" s="1636"/>
      <c r="BHG26" s="1636"/>
      <c r="BHH26" s="1636"/>
      <c r="BHI26" s="1636"/>
      <c r="BHJ26" s="1636"/>
      <c r="BHK26" s="1636"/>
      <c r="BHL26" s="1636"/>
      <c r="BHM26" s="1636"/>
      <c r="BHN26" s="1636"/>
      <c r="BHO26" s="1636"/>
      <c r="BHP26" s="1636"/>
      <c r="BHQ26" s="1636"/>
      <c r="BHR26" s="1636"/>
      <c r="BHS26" s="1636"/>
      <c r="BHT26" s="1636"/>
      <c r="BHU26" s="1636"/>
      <c r="BHV26" s="1636"/>
      <c r="BHW26" s="1636"/>
      <c r="BHX26" s="1636"/>
      <c r="BHY26" s="1636"/>
      <c r="BHZ26" s="1636"/>
      <c r="BIA26" s="1636"/>
      <c r="BIB26" s="1636"/>
      <c r="BIC26" s="1636"/>
      <c r="BID26" s="1636"/>
      <c r="BIE26" s="1636"/>
      <c r="BIF26" s="1636"/>
      <c r="BIG26" s="1636"/>
      <c r="BIH26" s="1636"/>
      <c r="BII26" s="1636"/>
      <c r="BIJ26" s="1636"/>
      <c r="BIK26" s="1636"/>
      <c r="BIL26" s="1636"/>
      <c r="BIM26" s="1636"/>
      <c r="BIN26" s="1636"/>
      <c r="BIO26" s="1636"/>
      <c r="BIP26" s="1636"/>
      <c r="BIQ26" s="1636"/>
      <c r="BIR26" s="1636"/>
      <c r="BIS26" s="1636"/>
      <c r="BIT26" s="1636"/>
      <c r="BIU26" s="1636"/>
      <c r="BIV26" s="1636"/>
      <c r="BIW26" s="1636"/>
      <c r="BIX26" s="1636"/>
      <c r="BIY26" s="1636"/>
      <c r="BIZ26" s="1636"/>
      <c r="BJA26" s="1636"/>
      <c r="BJB26" s="1636"/>
      <c r="BJC26" s="1636"/>
      <c r="BJD26" s="1636"/>
      <c r="BJE26" s="1636"/>
      <c r="BJF26" s="1636"/>
      <c r="BJG26" s="1636"/>
      <c r="BJH26" s="1636"/>
      <c r="BJI26" s="1636"/>
      <c r="BJJ26" s="1636"/>
      <c r="BJK26" s="1636"/>
      <c r="BJL26" s="1636"/>
      <c r="BJM26" s="1636"/>
      <c r="BJN26" s="1636"/>
      <c r="BJO26" s="1636"/>
      <c r="BJP26" s="1636"/>
      <c r="BJQ26" s="1636"/>
      <c r="BJR26" s="1636"/>
      <c r="BJS26" s="1636"/>
      <c r="BJT26" s="1636"/>
      <c r="BJU26" s="1636"/>
      <c r="BJV26" s="1636"/>
      <c r="BJW26" s="1636"/>
      <c r="BJX26" s="1636"/>
      <c r="BJY26" s="1636"/>
      <c r="BJZ26" s="1636"/>
      <c r="BKA26" s="1636"/>
      <c r="BKB26" s="1636"/>
      <c r="BKC26" s="1636"/>
      <c r="BKD26" s="1636"/>
      <c r="BKE26" s="1636"/>
      <c r="BKF26" s="1636"/>
      <c r="BKG26" s="1636"/>
      <c r="BKH26" s="1636"/>
      <c r="BKI26" s="1636"/>
      <c r="BKJ26" s="1636"/>
      <c r="BKK26" s="1636"/>
      <c r="BKL26" s="1636"/>
      <c r="BKM26" s="1636"/>
      <c r="BKN26" s="1636"/>
      <c r="BKO26" s="1636"/>
      <c r="BKP26" s="1636"/>
      <c r="BKQ26" s="1636"/>
      <c r="BKR26" s="1636"/>
      <c r="BKS26" s="1636"/>
      <c r="BKT26" s="1636"/>
      <c r="BKU26" s="1636"/>
      <c r="BKV26" s="1636"/>
      <c r="BKW26" s="1636"/>
      <c r="BKX26" s="1636"/>
      <c r="BKY26" s="1636"/>
      <c r="BKZ26" s="1636"/>
      <c r="BLA26" s="1636"/>
      <c r="BLB26" s="1636"/>
      <c r="BLC26" s="1636"/>
      <c r="BLD26" s="1636"/>
      <c r="BLE26" s="1636"/>
      <c r="BLF26" s="1636"/>
      <c r="BLG26" s="1636"/>
      <c r="BLH26" s="1636"/>
      <c r="BLI26" s="1636"/>
      <c r="BLJ26" s="1636"/>
      <c r="BLK26" s="1636"/>
      <c r="BLL26" s="1636"/>
      <c r="BLM26" s="1636"/>
      <c r="BLN26" s="1636"/>
      <c r="BLO26" s="1636"/>
      <c r="BLP26" s="1636"/>
      <c r="BLQ26" s="1636"/>
      <c r="BLR26" s="1636"/>
      <c r="BLS26" s="1636"/>
      <c r="BLT26" s="1636"/>
      <c r="BLU26" s="1636"/>
      <c r="BLV26" s="1636"/>
      <c r="BLW26" s="1636"/>
      <c r="BLX26" s="1636"/>
      <c r="BLY26" s="1636"/>
      <c r="BLZ26" s="1636"/>
      <c r="BMA26" s="1636"/>
      <c r="BMB26" s="1636"/>
      <c r="BMC26" s="1636"/>
      <c r="BMD26" s="1636"/>
      <c r="BME26" s="1636"/>
      <c r="BMF26" s="1636"/>
      <c r="BMG26" s="1636"/>
      <c r="BMH26" s="1636"/>
      <c r="BMI26" s="1636"/>
      <c r="BMJ26" s="1636"/>
      <c r="BMK26" s="1636"/>
      <c r="BML26" s="1636"/>
      <c r="BMM26" s="1636"/>
      <c r="BMN26" s="1636"/>
      <c r="BMO26" s="1636"/>
      <c r="BMP26" s="1636"/>
      <c r="BMQ26" s="1636"/>
      <c r="BMR26" s="1636"/>
      <c r="BMS26" s="1636"/>
      <c r="BMT26" s="1636"/>
      <c r="BMU26" s="1636"/>
      <c r="BMV26" s="1636"/>
      <c r="BMW26" s="1636"/>
      <c r="BMX26" s="1636"/>
      <c r="BMY26" s="1636"/>
      <c r="BMZ26" s="1636"/>
      <c r="BNA26" s="1636"/>
      <c r="BNB26" s="1636"/>
      <c r="BNC26" s="1636"/>
      <c r="BND26" s="1636"/>
      <c r="BNE26" s="1636"/>
      <c r="BNF26" s="1636"/>
      <c r="BNG26" s="1636"/>
      <c r="BNH26" s="1636"/>
      <c r="BNI26" s="1636"/>
      <c r="BNJ26" s="1636"/>
      <c r="BNK26" s="1636"/>
      <c r="BNL26" s="1636"/>
      <c r="BNM26" s="1636"/>
      <c r="BNN26" s="1636"/>
      <c r="BNO26" s="1636"/>
      <c r="BNP26" s="1636"/>
      <c r="BNQ26" s="1636"/>
      <c r="BNR26" s="1636"/>
      <c r="BNS26" s="1636"/>
      <c r="BNT26" s="1636"/>
      <c r="BNU26" s="1636"/>
      <c r="BNV26" s="1636"/>
      <c r="BNW26" s="1636"/>
      <c r="BNX26" s="1636"/>
      <c r="BNY26" s="1636"/>
      <c r="BNZ26" s="1636"/>
      <c r="BOA26" s="1636"/>
      <c r="BOB26" s="1636"/>
      <c r="BOC26" s="1636"/>
      <c r="BOD26" s="1636"/>
      <c r="BOE26" s="1636"/>
      <c r="BOF26" s="1636"/>
      <c r="BOG26" s="1636"/>
      <c r="BOH26" s="1636"/>
      <c r="BOI26" s="1636"/>
      <c r="BOJ26" s="1636"/>
      <c r="BOK26" s="1636"/>
      <c r="BOL26" s="1636"/>
      <c r="BOM26" s="1636"/>
      <c r="BON26" s="1636"/>
      <c r="BOO26" s="1636"/>
      <c r="BOP26" s="1636"/>
      <c r="BOQ26" s="1636"/>
      <c r="BOR26" s="1636"/>
      <c r="BOS26" s="1636"/>
      <c r="BOT26" s="1636"/>
      <c r="BOU26" s="1636"/>
      <c r="BOV26" s="1636"/>
      <c r="BOW26" s="1636"/>
      <c r="BOX26" s="1636"/>
      <c r="BOY26" s="1636"/>
      <c r="BOZ26" s="1636"/>
      <c r="BPA26" s="1636"/>
      <c r="BPB26" s="1636"/>
      <c r="BPC26" s="1636"/>
      <c r="BPD26" s="1636"/>
      <c r="BPE26" s="1636"/>
      <c r="BPF26" s="1636"/>
      <c r="BPG26" s="1636"/>
      <c r="BPH26" s="1636"/>
      <c r="BPI26" s="1636"/>
      <c r="BPJ26" s="1636"/>
      <c r="BPK26" s="1636"/>
      <c r="BPL26" s="1636"/>
      <c r="BPM26" s="1636"/>
      <c r="BPN26" s="1636"/>
      <c r="BPO26" s="1636"/>
      <c r="BPP26" s="1636"/>
      <c r="BPQ26" s="1636"/>
      <c r="BPR26" s="1636"/>
      <c r="BPS26" s="1636"/>
      <c r="BPT26" s="1636"/>
      <c r="BPU26" s="1636"/>
      <c r="BPV26" s="1636"/>
      <c r="BPW26" s="1636"/>
      <c r="BPX26" s="1636"/>
      <c r="BPY26" s="1636"/>
      <c r="BPZ26" s="1636"/>
      <c r="BQA26" s="1636"/>
      <c r="BQB26" s="1636"/>
      <c r="BQC26" s="1636"/>
      <c r="BQD26" s="1636"/>
      <c r="BQE26" s="1636"/>
      <c r="BQF26" s="1636"/>
      <c r="BQG26" s="1636"/>
      <c r="BQH26" s="1636"/>
      <c r="BQI26" s="1636"/>
      <c r="BQJ26" s="1636"/>
      <c r="BQK26" s="1636"/>
      <c r="BQL26" s="1636"/>
      <c r="BQM26" s="1636"/>
      <c r="BQN26" s="1636"/>
      <c r="BQO26" s="1636"/>
      <c r="BQP26" s="1636"/>
      <c r="BQQ26" s="1636"/>
      <c r="BQR26" s="1636"/>
      <c r="BQS26" s="1636"/>
      <c r="BQT26" s="1636"/>
      <c r="BQU26" s="1636"/>
      <c r="BQV26" s="1636"/>
      <c r="BQW26" s="1636"/>
      <c r="BQX26" s="1636"/>
      <c r="BQY26" s="1636"/>
      <c r="BQZ26" s="1636"/>
      <c r="BRA26" s="1636"/>
      <c r="BRB26" s="1636"/>
      <c r="BRC26" s="1636"/>
      <c r="BRD26" s="1636"/>
      <c r="BRE26" s="1636"/>
      <c r="BRF26" s="1636"/>
      <c r="BRG26" s="1636"/>
      <c r="BRH26" s="1636"/>
      <c r="BRI26" s="1636"/>
      <c r="BRJ26" s="1636"/>
      <c r="BRK26" s="1636"/>
      <c r="BRL26" s="1636"/>
      <c r="BRM26" s="1636"/>
      <c r="BRN26" s="1636"/>
      <c r="BRO26" s="1636"/>
      <c r="BRP26" s="1636"/>
      <c r="BRQ26" s="1636"/>
      <c r="BRR26" s="1636"/>
      <c r="BRS26" s="1636"/>
      <c r="BRT26" s="1636"/>
      <c r="BRU26" s="1636"/>
      <c r="BRV26" s="1636"/>
      <c r="BRW26" s="1636"/>
      <c r="BRX26" s="1636"/>
      <c r="BRY26" s="1636"/>
      <c r="BRZ26" s="1636"/>
      <c r="BSA26" s="1636"/>
      <c r="BSB26" s="1636"/>
      <c r="BSC26" s="1636"/>
      <c r="BSD26" s="1636"/>
      <c r="BSE26" s="1636"/>
      <c r="BSF26" s="1636"/>
      <c r="BSG26" s="1636"/>
      <c r="BSH26" s="1636"/>
      <c r="BSI26" s="1636"/>
      <c r="BSJ26" s="1636"/>
      <c r="BSK26" s="1636"/>
      <c r="BSL26" s="1636"/>
      <c r="BSM26" s="1636"/>
      <c r="BSN26" s="1636"/>
      <c r="BSO26" s="1636"/>
      <c r="BSP26" s="1636"/>
      <c r="BSQ26" s="1636"/>
      <c r="BSR26" s="1636"/>
      <c r="BSS26" s="1636"/>
      <c r="BST26" s="1636"/>
      <c r="BSU26" s="1636"/>
      <c r="BSV26" s="1636"/>
      <c r="BSW26" s="1636"/>
      <c r="BSX26" s="1636"/>
      <c r="BSY26" s="1636"/>
      <c r="BSZ26" s="1636"/>
      <c r="BTA26" s="1636"/>
      <c r="BTB26" s="1636"/>
      <c r="BTC26" s="1636"/>
      <c r="BTD26" s="1636"/>
      <c r="BTE26" s="1636"/>
      <c r="BTF26" s="1636"/>
      <c r="BTG26" s="1636"/>
      <c r="BTH26" s="1636"/>
      <c r="BTI26" s="1636"/>
      <c r="BTJ26" s="1636"/>
      <c r="BTK26" s="1636"/>
      <c r="BTL26" s="1636"/>
      <c r="BTM26" s="1636"/>
      <c r="BTN26" s="1636"/>
      <c r="BTO26" s="1636"/>
      <c r="BTP26" s="1636"/>
      <c r="BTQ26" s="1636"/>
      <c r="BTR26" s="1636"/>
      <c r="BTS26" s="1636"/>
      <c r="BTT26" s="1636"/>
      <c r="BTU26" s="1636"/>
      <c r="BTV26" s="1636"/>
      <c r="BTW26" s="1636"/>
      <c r="BTX26" s="1636"/>
      <c r="BTY26" s="1636"/>
      <c r="BTZ26" s="1636"/>
      <c r="BUA26" s="1636"/>
      <c r="BUB26" s="1636"/>
      <c r="BUC26" s="1636"/>
      <c r="BUD26" s="1636"/>
      <c r="BUE26" s="1636"/>
      <c r="BUF26" s="1636"/>
      <c r="BUG26" s="1636"/>
      <c r="BUH26" s="1636"/>
      <c r="BUI26" s="1636"/>
      <c r="BUJ26" s="1636"/>
      <c r="BUK26" s="1636"/>
      <c r="BUL26" s="1636"/>
      <c r="BUM26" s="1636"/>
      <c r="BUN26" s="1636"/>
      <c r="BUO26" s="1636"/>
      <c r="BUP26" s="1636"/>
      <c r="BUQ26" s="1636"/>
      <c r="BUR26" s="1636"/>
      <c r="BUS26" s="1636"/>
      <c r="BUT26" s="1636"/>
      <c r="BUU26" s="1636"/>
      <c r="BUV26" s="1636"/>
      <c r="BUW26" s="1636"/>
      <c r="BUX26" s="1636"/>
      <c r="BUY26" s="1636"/>
      <c r="BUZ26" s="1636"/>
      <c r="BVA26" s="1636"/>
      <c r="BVB26" s="1636"/>
      <c r="BVC26" s="1636"/>
      <c r="BVD26" s="1636"/>
      <c r="BVE26" s="1636"/>
      <c r="BVF26" s="1636"/>
      <c r="BVG26" s="1636"/>
      <c r="BVH26" s="1636"/>
      <c r="BVI26" s="1636"/>
      <c r="BVJ26" s="1636"/>
      <c r="BVK26" s="1636"/>
      <c r="BVL26" s="1636"/>
      <c r="BVM26" s="1636"/>
      <c r="BVN26" s="1636"/>
      <c r="BVO26" s="1636"/>
      <c r="BVP26" s="1636"/>
      <c r="BVQ26" s="1636"/>
      <c r="BVR26" s="1636"/>
      <c r="BVS26" s="1636"/>
      <c r="BVT26" s="1636"/>
      <c r="BVU26" s="1636"/>
      <c r="BVV26" s="1636"/>
      <c r="BVW26" s="1636"/>
      <c r="BVX26" s="1636"/>
      <c r="BVY26" s="1636"/>
      <c r="BVZ26" s="1636"/>
      <c r="BWA26" s="1636"/>
      <c r="BWB26" s="1636"/>
      <c r="BWC26" s="1636"/>
      <c r="BWD26" s="1636"/>
      <c r="BWE26" s="1636"/>
      <c r="BWF26" s="1636"/>
      <c r="BWG26" s="1636"/>
      <c r="BWH26" s="1636"/>
      <c r="BWI26" s="1636"/>
      <c r="BWJ26" s="1636"/>
      <c r="BWK26" s="1636"/>
      <c r="BWL26" s="1636"/>
      <c r="BWM26" s="1636"/>
      <c r="BWN26" s="1636"/>
      <c r="BWO26" s="1636"/>
      <c r="BWP26" s="1636"/>
      <c r="BWQ26" s="1636"/>
      <c r="BWR26" s="1636"/>
      <c r="BWS26" s="1636"/>
      <c r="BWT26" s="1636"/>
      <c r="BWU26" s="1636"/>
      <c r="BWV26" s="1636"/>
      <c r="BWW26" s="1636"/>
      <c r="BWX26" s="1636"/>
      <c r="BWY26" s="1636"/>
      <c r="BWZ26" s="1636"/>
      <c r="BXA26" s="1636"/>
      <c r="BXB26" s="1636"/>
      <c r="BXC26" s="1636"/>
      <c r="BXD26" s="1636"/>
      <c r="BXE26" s="1636"/>
      <c r="BXF26" s="1636"/>
      <c r="BXG26" s="1636"/>
      <c r="BXH26" s="1636"/>
      <c r="BXI26" s="1636"/>
      <c r="BXJ26" s="1636"/>
      <c r="BXK26" s="1636"/>
      <c r="BXL26" s="1636"/>
      <c r="BXM26" s="1636"/>
      <c r="BXN26" s="1636"/>
      <c r="BXO26" s="1636"/>
      <c r="BXP26" s="1636"/>
      <c r="BXQ26" s="1636"/>
      <c r="BXR26" s="1636"/>
      <c r="BXS26" s="1636"/>
      <c r="BXT26" s="1636"/>
      <c r="BXU26" s="1636"/>
      <c r="BXV26" s="1636"/>
      <c r="BXW26" s="1636"/>
      <c r="BXX26" s="1636"/>
      <c r="BXY26" s="1636"/>
      <c r="BXZ26" s="1636"/>
      <c r="BYA26" s="1636"/>
      <c r="BYB26" s="1636"/>
      <c r="BYC26" s="1636"/>
      <c r="BYD26" s="1636"/>
      <c r="BYE26" s="1636"/>
      <c r="BYF26" s="1636"/>
      <c r="BYG26" s="1636"/>
      <c r="BYH26" s="1636"/>
      <c r="BYI26" s="1636"/>
      <c r="BYJ26" s="1636"/>
      <c r="BYK26" s="1636"/>
      <c r="BYL26" s="1636"/>
      <c r="BYM26" s="1636"/>
      <c r="BYN26" s="1636"/>
      <c r="BYO26" s="1636"/>
      <c r="BYP26" s="1636"/>
      <c r="BYQ26" s="1636"/>
      <c r="BYR26" s="1636"/>
      <c r="BYS26" s="1636"/>
      <c r="BYT26" s="1636"/>
      <c r="BYU26" s="1636"/>
      <c r="BYV26" s="1636"/>
      <c r="BYW26" s="1636"/>
      <c r="BYX26" s="1636"/>
      <c r="BYY26" s="1636"/>
      <c r="BYZ26" s="1636"/>
      <c r="BZA26" s="1636"/>
      <c r="BZB26" s="1636"/>
      <c r="BZC26" s="1636"/>
      <c r="BZD26" s="1636"/>
      <c r="BZE26" s="1636"/>
      <c r="BZF26" s="1636"/>
      <c r="BZG26" s="1636"/>
      <c r="BZH26" s="1636"/>
      <c r="BZI26" s="1636"/>
      <c r="BZJ26" s="1636"/>
      <c r="BZK26" s="1636"/>
      <c r="BZL26" s="1636"/>
      <c r="BZM26" s="1636"/>
      <c r="BZN26" s="1636"/>
      <c r="BZO26" s="1636"/>
      <c r="BZP26" s="1636"/>
      <c r="BZQ26" s="1636"/>
      <c r="BZR26" s="1636"/>
      <c r="BZS26" s="1636"/>
      <c r="BZT26" s="1636"/>
      <c r="BZU26" s="1636"/>
      <c r="BZV26" s="1636"/>
      <c r="BZW26" s="1636"/>
      <c r="BZX26" s="1636"/>
      <c r="BZY26" s="1636"/>
      <c r="BZZ26" s="1636"/>
      <c r="CAA26" s="1636"/>
      <c r="CAB26" s="1636"/>
      <c r="CAC26" s="1636"/>
      <c r="CAD26" s="1636"/>
      <c r="CAE26" s="1636"/>
      <c r="CAF26" s="1636"/>
      <c r="CAG26" s="1636"/>
      <c r="CAH26" s="1636"/>
      <c r="CAI26" s="1636"/>
      <c r="CAJ26" s="1636"/>
      <c r="CAK26" s="1636"/>
      <c r="CAL26" s="1636"/>
      <c r="CAM26" s="1636"/>
      <c r="CAN26" s="1636"/>
      <c r="CAO26" s="1636"/>
      <c r="CAP26" s="1636"/>
      <c r="CAQ26" s="1636"/>
      <c r="CAR26" s="1636"/>
      <c r="CAS26" s="1636"/>
      <c r="CAT26" s="1636"/>
      <c r="CAU26" s="1636"/>
      <c r="CAV26" s="1636"/>
      <c r="CAW26" s="1636"/>
      <c r="CAX26" s="1636"/>
      <c r="CAY26" s="1636"/>
      <c r="CAZ26" s="1636"/>
      <c r="CBA26" s="1636"/>
      <c r="CBB26" s="1636"/>
      <c r="CBC26" s="1636"/>
      <c r="CBD26" s="1636"/>
      <c r="CBE26" s="1636"/>
      <c r="CBF26" s="1636"/>
      <c r="CBG26" s="1636"/>
      <c r="CBH26" s="1636"/>
      <c r="CBI26" s="1636"/>
      <c r="CBJ26" s="1636"/>
      <c r="CBK26" s="1636"/>
      <c r="CBL26" s="1636"/>
      <c r="CBM26" s="1636"/>
      <c r="CBN26" s="1636"/>
      <c r="CBO26" s="1636"/>
      <c r="CBP26" s="1636"/>
      <c r="CBQ26" s="1636"/>
      <c r="CBR26" s="1636"/>
      <c r="CBS26" s="1636"/>
      <c r="CBT26" s="1636"/>
      <c r="CBU26" s="1636"/>
      <c r="CBV26" s="1636"/>
      <c r="CBW26" s="1636"/>
      <c r="CBX26" s="1636"/>
      <c r="CBY26" s="1636"/>
      <c r="CBZ26" s="1636"/>
      <c r="CCA26" s="1636"/>
      <c r="CCB26" s="1636"/>
      <c r="CCC26" s="1636"/>
      <c r="CCD26" s="1636"/>
      <c r="CCE26" s="1636"/>
      <c r="CCF26" s="1636"/>
      <c r="CCG26" s="1636"/>
      <c r="CCH26" s="1636"/>
      <c r="CCI26" s="1636"/>
      <c r="CCJ26" s="1636"/>
      <c r="CCK26" s="1636"/>
      <c r="CCL26" s="1636"/>
      <c r="CCM26" s="1636"/>
      <c r="CCN26" s="1636"/>
      <c r="CCO26" s="1636"/>
      <c r="CCP26" s="1636"/>
      <c r="CCQ26" s="1636"/>
      <c r="CCR26" s="1636"/>
      <c r="CCS26" s="1636"/>
      <c r="CCT26" s="1636"/>
      <c r="CCU26" s="1636"/>
      <c r="CCV26" s="1636"/>
      <c r="CCW26" s="1636"/>
      <c r="CCX26" s="1636"/>
      <c r="CCY26" s="1636"/>
      <c r="CCZ26" s="1636"/>
      <c r="CDA26" s="1636"/>
      <c r="CDB26" s="1636"/>
      <c r="CDC26" s="1636"/>
      <c r="CDD26" s="1636"/>
      <c r="CDE26" s="1636"/>
      <c r="CDF26" s="1636"/>
      <c r="CDG26" s="1636"/>
      <c r="CDH26" s="1636"/>
      <c r="CDI26" s="1636"/>
      <c r="CDJ26" s="1636"/>
      <c r="CDK26" s="1636"/>
      <c r="CDL26" s="1636"/>
      <c r="CDM26" s="1636"/>
      <c r="CDN26" s="1636"/>
      <c r="CDO26" s="1636"/>
      <c r="CDP26" s="1636"/>
      <c r="CDQ26" s="1636"/>
      <c r="CDR26" s="1636"/>
      <c r="CDS26" s="1636"/>
      <c r="CDT26" s="1636"/>
      <c r="CDU26" s="1636"/>
      <c r="CDV26" s="1636"/>
      <c r="CDW26" s="1636"/>
      <c r="CDX26" s="1636"/>
      <c r="CDY26" s="1636"/>
      <c r="CDZ26" s="1636"/>
      <c r="CEA26" s="1636"/>
      <c r="CEB26" s="1636"/>
      <c r="CEC26" s="1636"/>
      <c r="CED26" s="1636"/>
      <c r="CEE26" s="1636"/>
      <c r="CEF26" s="1636"/>
      <c r="CEG26" s="1636"/>
      <c r="CEH26" s="1636"/>
      <c r="CEI26" s="1636"/>
      <c r="CEJ26" s="1636"/>
      <c r="CEK26" s="1636"/>
      <c r="CEL26" s="1636"/>
      <c r="CEM26" s="1636"/>
      <c r="CEN26" s="1636"/>
      <c r="CEO26" s="1636"/>
      <c r="CEP26" s="1636"/>
      <c r="CEQ26" s="1636"/>
      <c r="CER26" s="1636"/>
      <c r="CES26" s="1636"/>
      <c r="CET26" s="1636"/>
      <c r="CEU26" s="1636"/>
      <c r="CEV26" s="1636"/>
      <c r="CEW26" s="1636"/>
      <c r="CEX26" s="1636"/>
      <c r="CEY26" s="1636"/>
      <c r="CEZ26" s="1636"/>
      <c r="CFA26" s="1636"/>
      <c r="CFB26" s="1636"/>
      <c r="CFC26" s="1636"/>
      <c r="CFD26" s="1636"/>
      <c r="CFE26" s="1636"/>
      <c r="CFF26" s="1636"/>
      <c r="CFG26" s="1636"/>
      <c r="CFH26" s="1636"/>
      <c r="CFI26" s="1636"/>
      <c r="CFJ26" s="1636"/>
      <c r="CFK26" s="1636"/>
      <c r="CFL26" s="1636"/>
      <c r="CFM26" s="1636"/>
      <c r="CFN26" s="1636"/>
      <c r="CFO26" s="1636"/>
      <c r="CFP26" s="1636"/>
      <c r="CFQ26" s="1636"/>
      <c r="CFR26" s="1636"/>
      <c r="CFS26" s="1636"/>
      <c r="CFT26" s="1636"/>
      <c r="CFU26" s="1636"/>
      <c r="CFV26" s="1636"/>
      <c r="CFW26" s="1636"/>
      <c r="CFX26" s="1636"/>
      <c r="CFY26" s="1636"/>
      <c r="CFZ26" s="1636"/>
      <c r="CGA26" s="1636"/>
      <c r="CGB26" s="1636"/>
      <c r="CGC26" s="1636"/>
      <c r="CGD26" s="1636"/>
      <c r="CGE26" s="1636"/>
      <c r="CGF26" s="1636"/>
      <c r="CGG26" s="1636"/>
      <c r="CGH26" s="1636"/>
      <c r="CGI26" s="1636"/>
      <c r="CGJ26" s="1636"/>
      <c r="CGK26" s="1636"/>
      <c r="CGL26" s="1636"/>
      <c r="CGM26" s="1636"/>
      <c r="CGN26" s="1636"/>
      <c r="CGO26" s="1636"/>
      <c r="CGP26" s="1636"/>
      <c r="CGQ26" s="1636"/>
      <c r="CGR26" s="1636"/>
      <c r="CGS26" s="1636"/>
      <c r="CGT26" s="1636"/>
      <c r="CGU26" s="1636"/>
      <c r="CGV26" s="1636"/>
      <c r="CGW26" s="1636"/>
      <c r="CGX26" s="1636"/>
      <c r="CGY26" s="1636"/>
      <c r="CGZ26" s="1636"/>
      <c r="CHA26" s="1636"/>
      <c r="CHB26" s="1636"/>
      <c r="CHC26" s="1636"/>
      <c r="CHD26" s="1636"/>
      <c r="CHE26" s="1636"/>
      <c r="CHF26" s="1636"/>
      <c r="CHG26" s="1636"/>
      <c r="CHH26" s="1636"/>
      <c r="CHI26" s="1636"/>
      <c r="CHJ26" s="1636"/>
      <c r="CHK26" s="1636"/>
      <c r="CHL26" s="1636"/>
      <c r="CHM26" s="1636"/>
      <c r="CHN26" s="1636"/>
      <c r="CHO26" s="1636"/>
      <c r="CHP26" s="1636"/>
      <c r="CHQ26" s="1636"/>
      <c r="CHR26" s="1636"/>
      <c r="CHS26" s="1636"/>
      <c r="CHT26" s="1636"/>
      <c r="CHU26" s="1636"/>
      <c r="CHV26" s="1636"/>
      <c r="CHW26" s="1636"/>
      <c r="CHX26" s="1636"/>
      <c r="CHY26" s="1636"/>
      <c r="CHZ26" s="1636"/>
      <c r="CIA26" s="1636"/>
      <c r="CIB26" s="1636"/>
      <c r="CIC26" s="1636"/>
      <c r="CID26" s="1636"/>
      <c r="CIE26" s="1636"/>
      <c r="CIF26" s="1636"/>
      <c r="CIG26" s="1636"/>
      <c r="CIH26" s="1636"/>
      <c r="CII26" s="1636"/>
      <c r="CIJ26" s="1636"/>
      <c r="CIK26" s="1636"/>
      <c r="CIL26" s="1636"/>
      <c r="CIM26" s="1636"/>
      <c r="CIN26" s="1636"/>
      <c r="CIO26" s="1636"/>
      <c r="CIP26" s="1636"/>
      <c r="CIQ26" s="1636"/>
      <c r="CIR26" s="1636"/>
      <c r="CIS26" s="1636"/>
      <c r="CIT26" s="1636"/>
      <c r="CIU26" s="1636"/>
      <c r="CIV26" s="1636"/>
      <c r="CIW26" s="1636"/>
      <c r="CIX26" s="1636"/>
      <c r="CIY26" s="1636"/>
      <c r="CIZ26" s="1636"/>
      <c r="CJA26" s="1636"/>
      <c r="CJB26" s="1636"/>
      <c r="CJC26" s="1636"/>
      <c r="CJD26" s="1636"/>
      <c r="CJE26" s="1636"/>
      <c r="CJF26" s="1636"/>
      <c r="CJG26" s="1636"/>
      <c r="CJH26" s="1636"/>
      <c r="CJI26" s="1636"/>
      <c r="CJJ26" s="1636"/>
      <c r="CJK26" s="1636"/>
      <c r="CJL26" s="1636"/>
      <c r="CJM26" s="1636"/>
      <c r="CJN26" s="1636"/>
      <c r="CJO26" s="1636"/>
      <c r="CJP26" s="1636"/>
      <c r="CJQ26" s="1636"/>
      <c r="CJR26" s="1636"/>
      <c r="CJS26" s="1636"/>
      <c r="CJT26" s="1636"/>
      <c r="CJU26" s="1636"/>
      <c r="CJV26" s="1636"/>
      <c r="CJW26" s="1636"/>
      <c r="CJX26" s="1636"/>
      <c r="CJY26" s="1636"/>
      <c r="CJZ26" s="1636"/>
      <c r="CKA26" s="1636"/>
      <c r="CKB26" s="1636"/>
      <c r="CKC26" s="1636"/>
      <c r="CKD26" s="1636"/>
      <c r="CKE26" s="1636"/>
      <c r="CKF26" s="1636"/>
      <c r="CKG26" s="1636"/>
      <c r="CKH26" s="1636"/>
      <c r="CKI26" s="1636"/>
      <c r="CKJ26" s="1636"/>
      <c r="CKK26" s="1636"/>
      <c r="CKL26" s="1636"/>
      <c r="CKM26" s="1636"/>
      <c r="CKN26" s="1636"/>
      <c r="CKO26" s="1636"/>
      <c r="CKP26" s="1636"/>
      <c r="CKQ26" s="1636"/>
      <c r="CKR26" s="1636"/>
      <c r="CKS26" s="1636"/>
      <c r="CKT26" s="1636"/>
      <c r="CKU26" s="1636"/>
      <c r="CKV26" s="1636"/>
      <c r="CKW26" s="1636"/>
      <c r="CKX26" s="1636"/>
      <c r="CKY26" s="1636"/>
      <c r="CKZ26" s="1636"/>
      <c r="CLA26" s="1636"/>
      <c r="CLB26" s="1636"/>
      <c r="CLC26" s="1636"/>
      <c r="CLD26" s="1636"/>
      <c r="CLE26" s="1636"/>
      <c r="CLF26" s="1636"/>
      <c r="CLG26" s="1636"/>
      <c r="CLH26" s="1636"/>
      <c r="CLI26" s="1636"/>
      <c r="CLJ26" s="1636"/>
      <c r="CLK26" s="1636"/>
      <c r="CLL26" s="1636"/>
      <c r="CLM26" s="1636"/>
      <c r="CLN26" s="1636"/>
      <c r="CLO26" s="1636"/>
      <c r="CLP26" s="1636"/>
      <c r="CLQ26" s="1636"/>
      <c r="CLR26" s="1636"/>
      <c r="CLS26" s="1636"/>
      <c r="CLT26" s="1636"/>
      <c r="CLU26" s="1636"/>
      <c r="CLV26" s="1636"/>
      <c r="CLW26" s="1636"/>
      <c r="CLX26" s="1636"/>
      <c r="CLY26" s="1636"/>
      <c r="CLZ26" s="1636"/>
      <c r="CMA26" s="1636"/>
      <c r="CMB26" s="1636"/>
      <c r="CMC26" s="1636"/>
      <c r="CMD26" s="1636"/>
      <c r="CME26" s="1636"/>
      <c r="CMF26" s="1636"/>
      <c r="CMG26" s="1636"/>
      <c r="CMH26" s="1636"/>
      <c r="CMI26" s="1636"/>
      <c r="CMJ26" s="1636"/>
      <c r="CMK26" s="1636"/>
      <c r="CML26" s="1636"/>
      <c r="CMM26" s="1636"/>
      <c r="CMN26" s="1636"/>
      <c r="CMO26" s="1636"/>
      <c r="CMP26" s="1636"/>
      <c r="CMQ26" s="1636"/>
      <c r="CMR26" s="1636"/>
      <c r="CMS26" s="1636"/>
      <c r="CMT26" s="1636"/>
      <c r="CMU26" s="1636"/>
      <c r="CMV26" s="1636"/>
      <c r="CMW26" s="1636"/>
      <c r="CMX26" s="1636"/>
      <c r="CMY26" s="1636"/>
      <c r="CMZ26" s="1636"/>
      <c r="CNA26" s="1636"/>
      <c r="CNB26" s="1636"/>
      <c r="CNC26" s="1636"/>
      <c r="CND26" s="1636"/>
      <c r="CNE26" s="1636"/>
      <c r="CNF26" s="1636"/>
      <c r="CNG26" s="1636"/>
      <c r="CNH26" s="1636"/>
      <c r="CNI26" s="1636"/>
      <c r="CNJ26" s="1636"/>
      <c r="CNK26" s="1636"/>
      <c r="CNL26" s="1636"/>
      <c r="CNM26" s="1636"/>
      <c r="CNN26" s="1636"/>
      <c r="CNO26" s="1636"/>
      <c r="CNP26" s="1636"/>
      <c r="CNQ26" s="1636"/>
      <c r="CNR26" s="1636"/>
      <c r="CNS26" s="1636"/>
      <c r="CNT26" s="1636"/>
      <c r="CNU26" s="1636"/>
      <c r="CNV26" s="1636"/>
      <c r="CNW26" s="1636"/>
      <c r="CNX26" s="1636"/>
      <c r="CNY26" s="1636"/>
      <c r="CNZ26" s="1636"/>
      <c r="COA26" s="1636"/>
      <c r="COB26" s="1636"/>
      <c r="COC26" s="1636"/>
      <c r="COD26" s="1636"/>
      <c r="COE26" s="1636"/>
      <c r="COF26" s="1636"/>
      <c r="COG26" s="1636"/>
      <c r="COH26" s="1636"/>
      <c r="COI26" s="1636"/>
      <c r="COJ26" s="1636"/>
      <c r="COK26" s="1636"/>
      <c r="COL26" s="1636"/>
      <c r="COM26" s="1636"/>
      <c r="CON26" s="1636"/>
      <c r="COO26" s="1636"/>
      <c r="COP26" s="1636"/>
      <c r="COQ26" s="1636"/>
      <c r="COR26" s="1636"/>
      <c r="COS26" s="1636"/>
      <c r="COT26" s="1636"/>
      <c r="COU26" s="1636"/>
      <c r="COV26" s="1636"/>
      <c r="COW26" s="1636"/>
      <c r="COX26" s="1636"/>
      <c r="COY26" s="1636"/>
      <c r="COZ26" s="1636"/>
      <c r="CPA26" s="1636"/>
      <c r="CPB26" s="1636"/>
      <c r="CPC26" s="1636"/>
      <c r="CPD26" s="1636"/>
      <c r="CPE26" s="1636"/>
      <c r="CPF26" s="1636"/>
      <c r="CPG26" s="1636"/>
      <c r="CPH26" s="1636"/>
      <c r="CPI26" s="1636"/>
      <c r="CPJ26" s="1636"/>
      <c r="CPK26" s="1636"/>
      <c r="CPL26" s="1636"/>
      <c r="CPM26" s="1636"/>
      <c r="CPN26" s="1636"/>
      <c r="CPO26" s="1636"/>
      <c r="CPP26" s="1636"/>
      <c r="CPQ26" s="1636"/>
      <c r="CPR26" s="1636"/>
      <c r="CPS26" s="1636"/>
      <c r="CPT26" s="1636"/>
      <c r="CPU26" s="1636"/>
      <c r="CPV26" s="1636"/>
      <c r="CPW26" s="1636"/>
      <c r="CPX26" s="1636"/>
      <c r="CPY26" s="1636"/>
      <c r="CPZ26" s="1636"/>
      <c r="CQA26" s="1636"/>
      <c r="CQB26" s="1636"/>
      <c r="CQC26" s="1636"/>
      <c r="CQD26" s="1636"/>
      <c r="CQE26" s="1636"/>
      <c r="CQF26" s="1636"/>
      <c r="CQG26" s="1636"/>
      <c r="CQH26" s="1636"/>
      <c r="CQI26" s="1636"/>
      <c r="CQJ26" s="1636"/>
      <c r="CQK26" s="1636"/>
      <c r="CQL26" s="1636"/>
      <c r="CQM26" s="1636"/>
      <c r="CQN26" s="1636"/>
      <c r="CQO26" s="1636"/>
      <c r="CQP26" s="1636"/>
      <c r="CQQ26" s="1636"/>
      <c r="CQR26" s="1636"/>
      <c r="CQS26" s="1636"/>
      <c r="CQT26" s="1636"/>
      <c r="CQU26" s="1636"/>
      <c r="CQV26" s="1636"/>
      <c r="CQW26" s="1636"/>
      <c r="CQX26" s="1636"/>
      <c r="CQY26" s="1636"/>
      <c r="CQZ26" s="1636"/>
      <c r="CRA26" s="1636"/>
      <c r="CRB26" s="1636"/>
      <c r="CRC26" s="1636"/>
      <c r="CRD26" s="1636"/>
      <c r="CRE26" s="1636"/>
      <c r="CRF26" s="1636"/>
      <c r="CRG26" s="1636"/>
      <c r="CRH26" s="1636"/>
      <c r="CRI26" s="1636"/>
      <c r="CRJ26" s="1636"/>
      <c r="CRK26" s="1636"/>
      <c r="CRL26" s="1636"/>
      <c r="CRM26" s="1636"/>
      <c r="CRN26" s="1636"/>
      <c r="CRO26" s="1636"/>
      <c r="CRP26" s="1636"/>
      <c r="CRQ26" s="1636"/>
      <c r="CRR26" s="1636"/>
      <c r="CRS26" s="1636"/>
      <c r="CRT26" s="1636"/>
      <c r="CRU26" s="1636"/>
      <c r="CRV26" s="1636"/>
      <c r="CRW26" s="1636"/>
      <c r="CRX26" s="1636"/>
      <c r="CRY26" s="1636"/>
      <c r="CRZ26" s="1636"/>
      <c r="CSA26" s="1636"/>
      <c r="CSB26" s="1636"/>
      <c r="CSC26" s="1636"/>
      <c r="CSD26" s="1636"/>
      <c r="CSE26" s="1636"/>
      <c r="CSF26" s="1636"/>
      <c r="CSG26" s="1636"/>
      <c r="CSH26" s="1636"/>
      <c r="CSI26" s="1636"/>
      <c r="CSJ26" s="1636"/>
      <c r="CSK26" s="1636"/>
      <c r="CSL26" s="1636"/>
      <c r="CSM26" s="1636"/>
      <c r="CSN26" s="1636"/>
      <c r="CSO26" s="1636"/>
      <c r="CSP26" s="1636"/>
      <c r="CSQ26" s="1636"/>
      <c r="CSR26" s="1636"/>
      <c r="CSS26" s="1636"/>
      <c r="CST26" s="1636"/>
      <c r="CSU26" s="1636"/>
      <c r="CSV26" s="1636"/>
      <c r="CSW26" s="1636"/>
      <c r="CSX26" s="1636"/>
      <c r="CSY26" s="1636"/>
      <c r="CSZ26" s="1636"/>
      <c r="CTA26" s="1636"/>
      <c r="CTB26" s="1636"/>
      <c r="CTC26" s="1636"/>
      <c r="CTD26" s="1636"/>
      <c r="CTE26" s="1636"/>
      <c r="CTF26" s="1636"/>
      <c r="CTG26" s="1636"/>
      <c r="CTH26" s="1636"/>
      <c r="CTI26" s="1636"/>
      <c r="CTJ26" s="1636"/>
      <c r="CTK26" s="1636"/>
      <c r="CTL26" s="1636"/>
      <c r="CTM26" s="1636"/>
      <c r="CTN26" s="1636"/>
      <c r="CTO26" s="1636"/>
      <c r="CTP26" s="1636"/>
      <c r="CTQ26" s="1636"/>
      <c r="CTR26" s="1636"/>
      <c r="CTS26" s="1636"/>
      <c r="CTT26" s="1636"/>
      <c r="CTU26" s="1636"/>
      <c r="CTV26" s="1636"/>
      <c r="CTW26" s="1636"/>
      <c r="CTX26" s="1636"/>
      <c r="CTY26" s="1636"/>
      <c r="CTZ26" s="1636"/>
      <c r="CUA26" s="1636"/>
      <c r="CUB26" s="1636"/>
      <c r="CUC26" s="1636"/>
      <c r="CUD26" s="1636"/>
      <c r="CUE26" s="1636"/>
      <c r="CUF26" s="1636"/>
      <c r="CUG26" s="1636"/>
      <c r="CUH26" s="1636"/>
      <c r="CUI26" s="1636"/>
      <c r="CUJ26" s="1636"/>
      <c r="CUK26" s="1636"/>
      <c r="CUL26" s="1636"/>
      <c r="CUM26" s="1636"/>
      <c r="CUN26" s="1636"/>
      <c r="CUO26" s="1636"/>
      <c r="CUP26" s="1636"/>
      <c r="CUQ26" s="1636"/>
      <c r="CUR26" s="1636"/>
      <c r="CUS26" s="1636"/>
      <c r="CUT26" s="1636"/>
      <c r="CUU26" s="1636"/>
      <c r="CUV26" s="1636"/>
      <c r="CUW26" s="1636"/>
      <c r="CUX26" s="1636"/>
      <c r="CUY26" s="1636"/>
      <c r="CUZ26" s="1636"/>
      <c r="CVA26" s="1636"/>
      <c r="CVB26" s="1636"/>
      <c r="CVC26" s="1636"/>
      <c r="CVD26" s="1636"/>
      <c r="CVE26" s="1636"/>
      <c r="CVF26" s="1636"/>
      <c r="CVG26" s="1636"/>
      <c r="CVH26" s="1636"/>
      <c r="CVI26" s="1636"/>
      <c r="CVJ26" s="1636"/>
      <c r="CVK26" s="1636"/>
      <c r="CVL26" s="1636"/>
      <c r="CVM26" s="1636"/>
      <c r="CVN26" s="1636"/>
      <c r="CVO26" s="1636"/>
      <c r="CVP26" s="1636"/>
      <c r="CVQ26" s="1636"/>
      <c r="CVR26" s="1636"/>
      <c r="CVS26" s="1636"/>
      <c r="CVT26" s="1636"/>
      <c r="CVU26" s="1636"/>
      <c r="CVV26" s="1636"/>
      <c r="CVW26" s="1636"/>
      <c r="CVX26" s="1636"/>
      <c r="CVY26" s="1636"/>
      <c r="CVZ26" s="1636"/>
      <c r="CWA26" s="1636"/>
      <c r="CWB26" s="1636"/>
      <c r="CWC26" s="1636"/>
      <c r="CWD26" s="1636"/>
      <c r="CWE26" s="1636"/>
      <c r="CWF26" s="1636"/>
      <c r="CWG26" s="1636"/>
      <c r="CWH26" s="1636"/>
      <c r="CWI26" s="1636"/>
      <c r="CWJ26" s="1636"/>
      <c r="CWK26" s="1636"/>
      <c r="CWL26" s="1636"/>
      <c r="CWM26" s="1636"/>
      <c r="CWN26" s="1636"/>
      <c r="CWO26" s="1636"/>
      <c r="CWP26" s="1636"/>
      <c r="CWQ26" s="1636"/>
      <c r="CWR26" s="1636"/>
      <c r="CWS26" s="1636"/>
      <c r="CWT26" s="1636"/>
      <c r="CWU26" s="1636"/>
      <c r="CWV26" s="1636"/>
      <c r="CWW26" s="1636"/>
      <c r="CWX26" s="1636"/>
      <c r="CWY26" s="1636"/>
      <c r="CWZ26" s="1636"/>
      <c r="CXA26" s="1636"/>
      <c r="CXB26" s="1636"/>
      <c r="CXC26" s="1636"/>
      <c r="CXD26" s="1636"/>
      <c r="CXE26" s="1636"/>
      <c r="CXF26" s="1636"/>
      <c r="CXG26" s="1636"/>
      <c r="CXH26" s="1636"/>
      <c r="CXI26" s="1636"/>
      <c r="CXJ26" s="1636"/>
      <c r="CXK26" s="1636"/>
      <c r="CXL26" s="1636"/>
      <c r="CXM26" s="1636"/>
      <c r="CXN26" s="1636"/>
      <c r="CXO26" s="1636"/>
      <c r="CXP26" s="1636"/>
      <c r="CXQ26" s="1636"/>
      <c r="CXR26" s="1636"/>
      <c r="CXS26" s="1636"/>
      <c r="CXT26" s="1636"/>
      <c r="CXU26" s="1636"/>
      <c r="CXV26" s="1636"/>
      <c r="CXW26" s="1636"/>
      <c r="CXX26" s="1636"/>
      <c r="CXY26" s="1636"/>
      <c r="CXZ26" s="1636"/>
      <c r="CYA26" s="1636"/>
      <c r="CYB26" s="1636"/>
      <c r="CYC26" s="1636"/>
      <c r="CYD26" s="1636"/>
      <c r="CYE26" s="1636"/>
      <c r="CYF26" s="1636"/>
      <c r="CYG26" s="1636"/>
      <c r="CYH26" s="1636"/>
      <c r="CYI26" s="1636"/>
      <c r="CYJ26" s="1636"/>
      <c r="CYK26" s="1636"/>
      <c r="CYL26" s="1636"/>
      <c r="CYM26" s="1636"/>
      <c r="CYN26" s="1636"/>
      <c r="CYO26" s="1636"/>
      <c r="CYP26" s="1636"/>
      <c r="CYQ26" s="1636"/>
      <c r="CYR26" s="1636"/>
      <c r="CYS26" s="1636"/>
      <c r="CYT26" s="1636"/>
      <c r="CYU26" s="1636"/>
      <c r="CYV26" s="1636"/>
      <c r="CYW26" s="1636"/>
      <c r="CYX26" s="1636"/>
      <c r="CYY26" s="1636"/>
      <c r="CYZ26" s="1636"/>
      <c r="CZA26" s="1636"/>
      <c r="CZB26" s="1636"/>
      <c r="CZC26" s="1636"/>
      <c r="CZD26" s="1636"/>
      <c r="CZE26" s="1636"/>
      <c r="CZF26" s="1636"/>
      <c r="CZG26" s="1636"/>
      <c r="CZH26" s="1636"/>
      <c r="CZI26" s="1636"/>
      <c r="CZJ26" s="1636"/>
      <c r="CZK26" s="1636"/>
      <c r="CZL26" s="1636"/>
      <c r="CZM26" s="1636"/>
      <c r="CZN26" s="1636"/>
      <c r="CZO26" s="1636"/>
      <c r="CZP26" s="1636"/>
      <c r="CZQ26" s="1636"/>
      <c r="CZR26" s="1636"/>
      <c r="CZS26" s="1636"/>
      <c r="CZT26" s="1636"/>
      <c r="CZU26" s="1636"/>
      <c r="CZV26" s="1636"/>
      <c r="CZW26" s="1636"/>
      <c r="CZX26" s="1636"/>
      <c r="CZY26" s="1636"/>
      <c r="CZZ26" s="1636"/>
      <c r="DAA26" s="1636"/>
      <c r="DAB26" s="1636"/>
      <c r="DAC26" s="1636"/>
      <c r="DAD26" s="1636"/>
      <c r="DAE26" s="1636"/>
      <c r="DAF26" s="1636"/>
      <c r="DAG26" s="1636"/>
      <c r="DAH26" s="1636"/>
      <c r="DAI26" s="1636"/>
      <c r="DAJ26" s="1636"/>
      <c r="DAK26" s="1636"/>
      <c r="DAL26" s="1636"/>
      <c r="DAM26" s="1636"/>
      <c r="DAN26" s="1636"/>
      <c r="DAO26" s="1636"/>
      <c r="DAP26" s="1636"/>
      <c r="DAQ26" s="1636"/>
      <c r="DAR26" s="1636"/>
      <c r="DAS26" s="1636"/>
      <c r="DAT26" s="1636"/>
      <c r="DAU26" s="1636"/>
      <c r="DAV26" s="1636"/>
      <c r="DAW26" s="1636"/>
      <c r="DAX26" s="1636"/>
      <c r="DAY26" s="1636"/>
      <c r="DAZ26" s="1636"/>
      <c r="DBA26" s="1636"/>
      <c r="DBB26" s="1636"/>
      <c r="DBC26" s="1636"/>
      <c r="DBD26" s="1636"/>
      <c r="DBE26" s="1636"/>
      <c r="DBF26" s="1636"/>
      <c r="DBG26" s="1636"/>
      <c r="DBH26" s="1636"/>
      <c r="DBI26" s="1636"/>
      <c r="DBJ26" s="1636"/>
      <c r="DBK26" s="1636"/>
      <c r="DBL26" s="1636"/>
      <c r="DBM26" s="1636"/>
      <c r="DBN26" s="1636"/>
      <c r="DBO26" s="1636"/>
      <c r="DBP26" s="1636"/>
      <c r="DBQ26" s="1636"/>
      <c r="DBR26" s="1636"/>
      <c r="DBS26" s="1636"/>
      <c r="DBT26" s="1636"/>
      <c r="DBU26" s="1636"/>
      <c r="DBV26" s="1636"/>
      <c r="DBW26" s="1636"/>
      <c r="DBX26" s="1636"/>
      <c r="DBY26" s="1636"/>
      <c r="DBZ26" s="1636"/>
      <c r="DCA26" s="1636"/>
      <c r="DCB26" s="1636"/>
      <c r="DCC26" s="1636"/>
      <c r="DCD26" s="1636"/>
      <c r="DCE26" s="1636"/>
      <c r="DCF26" s="1636"/>
      <c r="DCG26" s="1636"/>
      <c r="DCH26" s="1636"/>
      <c r="DCI26" s="1636"/>
      <c r="DCJ26" s="1636"/>
      <c r="DCK26" s="1636"/>
      <c r="DCL26" s="1636"/>
      <c r="DCM26" s="1636"/>
      <c r="DCN26" s="1636"/>
      <c r="DCO26" s="1636"/>
      <c r="DCP26" s="1636"/>
      <c r="DCQ26" s="1636"/>
      <c r="DCR26" s="1636"/>
      <c r="DCS26" s="1636"/>
      <c r="DCT26" s="1636"/>
      <c r="DCU26" s="1636"/>
      <c r="DCV26" s="1636"/>
      <c r="DCW26" s="1636"/>
      <c r="DCX26" s="1636"/>
      <c r="DCY26" s="1636"/>
      <c r="DCZ26" s="1636"/>
      <c r="DDA26" s="1636"/>
      <c r="DDB26" s="1636"/>
      <c r="DDC26" s="1636"/>
      <c r="DDD26" s="1636"/>
      <c r="DDE26" s="1636"/>
      <c r="DDF26" s="1636"/>
      <c r="DDG26" s="1636"/>
      <c r="DDH26" s="1636"/>
      <c r="DDI26" s="1636"/>
      <c r="DDJ26" s="1636"/>
      <c r="DDK26" s="1636"/>
      <c r="DDL26" s="1636"/>
      <c r="DDM26" s="1636"/>
      <c r="DDN26" s="1636"/>
      <c r="DDO26" s="1636"/>
      <c r="DDP26" s="1636"/>
      <c r="DDQ26" s="1636"/>
      <c r="DDR26" s="1636"/>
      <c r="DDS26" s="1636"/>
      <c r="DDT26" s="1636"/>
      <c r="DDU26" s="1636"/>
      <c r="DDV26" s="1636"/>
      <c r="DDW26" s="1636"/>
      <c r="DDX26" s="1636"/>
      <c r="DDY26" s="1636"/>
      <c r="DDZ26" s="1636"/>
      <c r="DEA26" s="1636"/>
      <c r="DEB26" s="1636"/>
      <c r="DEC26" s="1636"/>
      <c r="DED26" s="1636"/>
      <c r="DEE26" s="1636"/>
      <c r="DEF26" s="1636"/>
      <c r="DEG26" s="1636"/>
      <c r="DEH26" s="1636"/>
      <c r="DEI26" s="1636"/>
      <c r="DEJ26" s="1636"/>
      <c r="DEK26" s="1636"/>
      <c r="DEL26" s="1636"/>
      <c r="DEM26" s="1636"/>
      <c r="DEN26" s="1636"/>
      <c r="DEO26" s="1636"/>
      <c r="DEP26" s="1636"/>
      <c r="DEQ26" s="1636"/>
      <c r="DER26" s="1636"/>
      <c r="DES26" s="1636"/>
      <c r="DET26" s="1636"/>
      <c r="DEU26" s="1636"/>
      <c r="DEV26" s="1636"/>
      <c r="DEW26" s="1636"/>
      <c r="DEX26" s="1636"/>
      <c r="DEY26" s="1636"/>
      <c r="DEZ26" s="1636"/>
      <c r="DFA26" s="1636"/>
      <c r="DFB26" s="1636"/>
      <c r="DFC26" s="1636"/>
      <c r="DFD26" s="1636"/>
      <c r="DFE26" s="1636"/>
      <c r="DFF26" s="1636"/>
      <c r="DFG26" s="1636"/>
      <c r="DFH26" s="1636"/>
      <c r="DFI26" s="1636"/>
      <c r="DFJ26" s="1636"/>
      <c r="DFK26" s="1636"/>
      <c r="DFL26" s="1636"/>
      <c r="DFM26" s="1636"/>
      <c r="DFN26" s="1636"/>
      <c r="DFO26" s="1636"/>
      <c r="DFP26" s="1636"/>
      <c r="DFQ26" s="1636"/>
      <c r="DFR26" s="1636"/>
      <c r="DFS26" s="1636"/>
      <c r="DFT26" s="1636"/>
      <c r="DFU26" s="1636"/>
      <c r="DFV26" s="1636"/>
      <c r="DFW26" s="1636"/>
      <c r="DFX26" s="1636"/>
      <c r="DFY26" s="1636"/>
      <c r="DFZ26" s="1636"/>
      <c r="DGA26" s="1636"/>
      <c r="DGB26" s="1636"/>
      <c r="DGC26" s="1636"/>
      <c r="DGD26" s="1636"/>
      <c r="DGE26" s="1636"/>
      <c r="DGF26" s="1636"/>
      <c r="DGG26" s="1636"/>
      <c r="DGH26" s="1636"/>
      <c r="DGI26" s="1636"/>
      <c r="DGJ26" s="1636"/>
      <c r="DGK26" s="1636"/>
      <c r="DGL26" s="1636"/>
      <c r="DGM26" s="1636"/>
      <c r="DGN26" s="1636"/>
      <c r="DGO26" s="1636"/>
      <c r="DGP26" s="1636"/>
      <c r="DGQ26" s="1636"/>
      <c r="DGR26" s="1636"/>
      <c r="DGS26" s="1636"/>
      <c r="DGT26" s="1636"/>
      <c r="DGU26" s="1636"/>
      <c r="DGV26" s="1636"/>
      <c r="DGW26" s="1636"/>
      <c r="DGX26" s="1636"/>
      <c r="DGY26" s="1636"/>
      <c r="DGZ26" s="1636"/>
      <c r="DHA26" s="1636"/>
      <c r="DHB26" s="1636"/>
      <c r="DHC26" s="1636"/>
      <c r="DHD26" s="1636"/>
      <c r="DHE26" s="1636"/>
      <c r="DHF26" s="1636"/>
      <c r="DHG26" s="1636"/>
      <c r="DHH26" s="1636"/>
      <c r="DHI26" s="1636"/>
      <c r="DHJ26" s="1636"/>
      <c r="DHK26" s="1636"/>
      <c r="DHL26" s="1636"/>
      <c r="DHM26" s="1636"/>
      <c r="DHN26" s="1636"/>
      <c r="DHO26" s="1636"/>
      <c r="DHP26" s="1636"/>
      <c r="DHQ26" s="1636"/>
      <c r="DHR26" s="1636"/>
      <c r="DHS26" s="1636"/>
      <c r="DHT26" s="1636"/>
      <c r="DHU26" s="1636"/>
      <c r="DHV26" s="1636"/>
      <c r="DHW26" s="1636"/>
      <c r="DHX26" s="1636"/>
      <c r="DHY26" s="1636"/>
      <c r="DHZ26" s="1636"/>
      <c r="DIA26" s="1636"/>
      <c r="DIB26" s="1636"/>
      <c r="DIC26" s="1636"/>
      <c r="DID26" s="1636"/>
      <c r="DIE26" s="1636"/>
      <c r="DIF26" s="1636"/>
      <c r="DIG26" s="1636"/>
      <c r="DIH26" s="1636"/>
      <c r="DII26" s="1636"/>
      <c r="DIJ26" s="1636"/>
      <c r="DIK26" s="1636"/>
      <c r="DIL26" s="1636"/>
      <c r="DIM26" s="1636"/>
      <c r="DIN26" s="1636"/>
      <c r="DIO26" s="1636"/>
      <c r="DIP26" s="1636"/>
      <c r="DIQ26" s="1636"/>
      <c r="DIR26" s="1636"/>
      <c r="DIS26" s="1636"/>
      <c r="DIT26" s="1636"/>
      <c r="DIU26" s="1636"/>
      <c r="DIV26" s="1636"/>
      <c r="DIW26" s="1636"/>
      <c r="DIX26" s="1636"/>
      <c r="DIY26" s="1636"/>
      <c r="DIZ26" s="1636"/>
      <c r="DJA26" s="1636"/>
      <c r="DJB26" s="1636"/>
      <c r="DJC26" s="1636"/>
      <c r="DJD26" s="1636"/>
      <c r="DJE26" s="1636"/>
      <c r="DJF26" s="1636"/>
      <c r="DJG26" s="1636"/>
      <c r="DJH26" s="1636"/>
      <c r="DJI26" s="1636"/>
      <c r="DJJ26" s="1636"/>
      <c r="DJK26" s="1636"/>
      <c r="DJL26" s="1636"/>
      <c r="DJM26" s="1636"/>
      <c r="DJN26" s="1636"/>
      <c r="DJO26" s="1636"/>
      <c r="DJP26" s="1636"/>
      <c r="DJQ26" s="1636"/>
      <c r="DJR26" s="1636"/>
      <c r="DJS26" s="1636"/>
      <c r="DJT26" s="1636"/>
      <c r="DJU26" s="1636"/>
      <c r="DJV26" s="1636"/>
      <c r="DJW26" s="1636"/>
      <c r="DJX26" s="1636"/>
      <c r="DJY26" s="1636"/>
      <c r="DJZ26" s="1636"/>
      <c r="DKA26" s="1636"/>
      <c r="DKB26" s="1636"/>
      <c r="DKC26" s="1636"/>
      <c r="DKD26" s="1636"/>
      <c r="DKE26" s="1636"/>
      <c r="DKF26" s="1636"/>
      <c r="DKG26" s="1636"/>
      <c r="DKH26" s="1636"/>
      <c r="DKI26" s="1636"/>
      <c r="DKJ26" s="1636"/>
      <c r="DKK26" s="1636"/>
      <c r="DKL26" s="1636"/>
      <c r="DKM26" s="1636"/>
      <c r="DKN26" s="1636"/>
      <c r="DKO26" s="1636"/>
      <c r="DKP26" s="1636"/>
      <c r="DKQ26" s="1636"/>
      <c r="DKR26" s="1636"/>
      <c r="DKS26" s="1636"/>
      <c r="DKT26" s="1636"/>
      <c r="DKU26" s="1636"/>
      <c r="DKV26" s="1636"/>
      <c r="DKW26" s="1636"/>
      <c r="DKX26" s="1636"/>
      <c r="DKY26" s="1636"/>
      <c r="DKZ26" s="1636"/>
      <c r="DLA26" s="1636"/>
      <c r="DLB26" s="1636"/>
      <c r="DLC26" s="1636"/>
      <c r="DLD26" s="1636"/>
      <c r="DLE26" s="1636"/>
      <c r="DLF26" s="1636"/>
      <c r="DLG26" s="1636"/>
      <c r="DLH26" s="1636"/>
      <c r="DLI26" s="1636"/>
      <c r="DLJ26" s="1636"/>
      <c r="DLK26" s="1636"/>
      <c r="DLL26" s="1636"/>
      <c r="DLM26" s="1636"/>
      <c r="DLN26" s="1636"/>
      <c r="DLO26" s="1636"/>
      <c r="DLP26" s="1636"/>
      <c r="DLQ26" s="1636"/>
      <c r="DLR26" s="1636"/>
      <c r="DLS26" s="1636"/>
      <c r="DLT26" s="1636"/>
      <c r="DLU26" s="1636"/>
      <c r="DLV26" s="1636"/>
      <c r="DLW26" s="1636"/>
      <c r="DLX26" s="1636"/>
      <c r="DLY26" s="1636"/>
      <c r="DLZ26" s="1636"/>
      <c r="DMA26" s="1636"/>
      <c r="DMB26" s="1636"/>
      <c r="DMC26" s="1636"/>
      <c r="DMD26" s="1636"/>
      <c r="DME26" s="1636"/>
      <c r="DMF26" s="1636"/>
      <c r="DMG26" s="1636"/>
      <c r="DMH26" s="1636"/>
      <c r="DMI26" s="1636"/>
      <c r="DMJ26" s="1636"/>
      <c r="DMK26" s="1636"/>
      <c r="DML26" s="1636"/>
      <c r="DMM26" s="1636"/>
      <c r="DMN26" s="1636"/>
      <c r="DMO26" s="1636"/>
      <c r="DMP26" s="1636"/>
      <c r="DMQ26" s="1636"/>
      <c r="DMR26" s="1636"/>
      <c r="DMS26" s="1636"/>
      <c r="DMT26" s="1636"/>
      <c r="DMU26" s="1636"/>
      <c r="DMV26" s="1636"/>
      <c r="DMW26" s="1636"/>
      <c r="DMX26" s="1636"/>
      <c r="DMY26" s="1636"/>
      <c r="DMZ26" s="1636"/>
      <c r="DNA26" s="1636"/>
      <c r="DNB26" s="1636"/>
      <c r="DNC26" s="1636"/>
      <c r="DND26" s="1636"/>
      <c r="DNE26" s="1636"/>
      <c r="DNF26" s="1636"/>
      <c r="DNG26" s="1636"/>
      <c r="DNH26" s="1636"/>
      <c r="DNI26" s="1636"/>
      <c r="DNJ26" s="1636"/>
      <c r="DNK26" s="1636"/>
      <c r="DNL26" s="1636"/>
      <c r="DNM26" s="1636"/>
      <c r="DNN26" s="1636"/>
      <c r="DNO26" s="1636"/>
      <c r="DNP26" s="1636"/>
      <c r="DNQ26" s="1636"/>
      <c r="DNR26" s="1636"/>
      <c r="DNS26" s="1636"/>
      <c r="DNT26" s="1636"/>
      <c r="DNU26" s="1636"/>
      <c r="DNV26" s="1636"/>
      <c r="DNW26" s="1636"/>
      <c r="DNX26" s="1636"/>
      <c r="DNY26" s="1636"/>
      <c r="DNZ26" s="1636"/>
      <c r="DOA26" s="1636"/>
      <c r="DOB26" s="1636"/>
      <c r="DOC26" s="1636"/>
      <c r="DOD26" s="1636"/>
      <c r="DOE26" s="1636"/>
      <c r="DOF26" s="1636"/>
      <c r="DOG26" s="1636"/>
      <c r="DOH26" s="1636"/>
      <c r="DOI26" s="1636"/>
      <c r="DOJ26" s="1636"/>
      <c r="DOK26" s="1636"/>
      <c r="DOL26" s="1636"/>
      <c r="DOM26" s="1636"/>
      <c r="DON26" s="1636"/>
      <c r="DOO26" s="1636"/>
      <c r="DOP26" s="1636"/>
      <c r="DOQ26" s="1636"/>
      <c r="DOR26" s="1636"/>
      <c r="DOS26" s="1636"/>
      <c r="DOT26" s="1636"/>
      <c r="DOU26" s="1636"/>
      <c r="DOV26" s="1636"/>
      <c r="DOW26" s="1636"/>
      <c r="DOX26" s="1636"/>
      <c r="DOY26" s="1636"/>
      <c r="DOZ26" s="1636"/>
      <c r="DPA26" s="1636"/>
      <c r="DPB26" s="1636"/>
      <c r="DPC26" s="1636"/>
      <c r="DPD26" s="1636"/>
      <c r="DPE26" s="1636"/>
      <c r="DPF26" s="1636"/>
      <c r="DPG26" s="1636"/>
      <c r="DPH26" s="1636"/>
      <c r="DPI26" s="1636"/>
      <c r="DPJ26" s="1636"/>
      <c r="DPK26" s="1636"/>
      <c r="DPL26" s="1636"/>
      <c r="DPM26" s="1636"/>
      <c r="DPN26" s="1636"/>
      <c r="DPO26" s="1636"/>
      <c r="DPP26" s="1636"/>
      <c r="DPQ26" s="1636"/>
      <c r="DPR26" s="1636"/>
      <c r="DPS26" s="1636"/>
      <c r="DPT26" s="1636"/>
      <c r="DPU26" s="1636"/>
      <c r="DPV26" s="1636"/>
      <c r="DPW26" s="1636"/>
      <c r="DPX26" s="1636"/>
      <c r="DPY26" s="1636"/>
      <c r="DPZ26" s="1636"/>
      <c r="DQA26" s="1636"/>
      <c r="DQB26" s="1636"/>
      <c r="DQC26" s="1636"/>
      <c r="DQD26" s="1636"/>
      <c r="DQE26" s="1636"/>
      <c r="DQF26" s="1636"/>
      <c r="DQG26" s="1636"/>
      <c r="DQH26" s="1636"/>
      <c r="DQI26" s="1636"/>
      <c r="DQJ26" s="1636"/>
      <c r="DQK26" s="1636"/>
      <c r="DQL26" s="1636"/>
      <c r="DQM26" s="1636"/>
      <c r="DQN26" s="1636"/>
      <c r="DQO26" s="1636"/>
      <c r="DQP26" s="1636"/>
      <c r="DQQ26" s="1636"/>
      <c r="DQR26" s="1636"/>
      <c r="DQS26" s="1636"/>
      <c r="DQT26" s="1636"/>
      <c r="DQU26" s="1636"/>
      <c r="DQV26" s="1636"/>
      <c r="DQW26" s="1636"/>
      <c r="DQX26" s="1636"/>
      <c r="DQY26" s="1636"/>
      <c r="DQZ26" s="1636"/>
      <c r="DRA26" s="1636"/>
      <c r="DRB26" s="1636"/>
      <c r="DRC26" s="1636"/>
      <c r="DRD26" s="1636"/>
      <c r="DRE26" s="1636"/>
      <c r="DRF26" s="1636"/>
      <c r="DRG26" s="1636"/>
      <c r="DRH26" s="1636"/>
      <c r="DRI26" s="1636"/>
      <c r="DRJ26" s="1636"/>
      <c r="DRK26" s="1636"/>
      <c r="DRL26" s="1636"/>
      <c r="DRM26" s="1636"/>
      <c r="DRN26" s="1636"/>
      <c r="DRO26" s="1636"/>
      <c r="DRP26" s="1636"/>
      <c r="DRQ26" s="1636"/>
      <c r="DRR26" s="1636"/>
      <c r="DRS26" s="1636"/>
      <c r="DRT26" s="1636"/>
      <c r="DRU26" s="1636"/>
      <c r="DRV26" s="1636"/>
      <c r="DRW26" s="1636"/>
      <c r="DRX26" s="1636"/>
      <c r="DRY26" s="1636"/>
      <c r="DRZ26" s="1636"/>
      <c r="DSA26" s="1636"/>
      <c r="DSB26" s="1636"/>
      <c r="DSC26" s="1636"/>
      <c r="DSD26" s="1636"/>
      <c r="DSE26" s="1636"/>
      <c r="DSF26" s="1636"/>
      <c r="DSG26" s="1636"/>
      <c r="DSH26" s="1636"/>
      <c r="DSI26" s="1636"/>
      <c r="DSJ26" s="1636"/>
      <c r="DSK26" s="1636"/>
      <c r="DSL26" s="1636"/>
      <c r="DSM26" s="1636"/>
      <c r="DSN26" s="1636"/>
      <c r="DSO26" s="1636"/>
      <c r="DSP26" s="1636"/>
      <c r="DSQ26" s="1636"/>
      <c r="DSR26" s="1636"/>
      <c r="DSS26" s="1636"/>
      <c r="DST26" s="1636"/>
      <c r="DSU26" s="1636"/>
      <c r="DSV26" s="1636"/>
      <c r="DSW26" s="1636"/>
      <c r="DSX26" s="1636"/>
      <c r="DSY26" s="1636"/>
      <c r="DSZ26" s="1636"/>
      <c r="DTA26" s="1636"/>
      <c r="DTB26" s="1636"/>
      <c r="DTC26" s="1636"/>
      <c r="DTD26" s="1636"/>
      <c r="DTE26" s="1636"/>
      <c r="DTF26" s="1636"/>
      <c r="DTG26" s="1636"/>
      <c r="DTH26" s="1636"/>
      <c r="DTI26" s="1636"/>
      <c r="DTJ26" s="1636"/>
      <c r="DTK26" s="1636"/>
      <c r="DTL26" s="1636"/>
      <c r="DTM26" s="1636"/>
      <c r="DTN26" s="1636"/>
      <c r="DTO26" s="1636"/>
      <c r="DTP26" s="1636"/>
      <c r="DTQ26" s="1636"/>
      <c r="DTR26" s="1636"/>
      <c r="DTS26" s="1636"/>
      <c r="DTT26" s="1636"/>
      <c r="DTU26" s="1636"/>
      <c r="DTV26" s="1636"/>
      <c r="DTW26" s="1636"/>
      <c r="DTX26" s="1636"/>
      <c r="DTY26" s="1636"/>
      <c r="DTZ26" s="1636"/>
      <c r="DUA26" s="1636"/>
      <c r="DUB26" s="1636"/>
      <c r="DUC26" s="1636"/>
      <c r="DUD26" s="1636"/>
      <c r="DUE26" s="1636"/>
      <c r="DUF26" s="1636"/>
      <c r="DUG26" s="1636"/>
      <c r="DUH26" s="1636"/>
      <c r="DUI26" s="1636"/>
      <c r="DUJ26" s="1636"/>
      <c r="DUK26" s="1636"/>
      <c r="DUL26" s="1636"/>
      <c r="DUM26" s="1636"/>
      <c r="DUN26" s="1636"/>
      <c r="DUO26" s="1636"/>
      <c r="DUP26" s="1636"/>
      <c r="DUQ26" s="1636"/>
      <c r="DUR26" s="1636"/>
      <c r="DUS26" s="1636"/>
      <c r="DUT26" s="1636"/>
      <c r="DUU26" s="1636"/>
      <c r="DUV26" s="1636"/>
      <c r="DUW26" s="1636"/>
      <c r="DUX26" s="1636"/>
      <c r="DUY26" s="1636"/>
      <c r="DUZ26" s="1636"/>
      <c r="DVA26" s="1636"/>
      <c r="DVB26" s="1636"/>
      <c r="DVC26" s="1636"/>
      <c r="DVD26" s="1636"/>
      <c r="DVE26" s="1636"/>
      <c r="DVF26" s="1636"/>
      <c r="DVG26" s="1636"/>
      <c r="DVH26" s="1636"/>
      <c r="DVI26" s="1636"/>
      <c r="DVJ26" s="1636"/>
      <c r="DVK26" s="1636"/>
      <c r="DVL26" s="1636"/>
      <c r="DVM26" s="1636"/>
      <c r="DVN26" s="1636"/>
      <c r="DVO26" s="1636"/>
      <c r="DVP26" s="1636"/>
      <c r="DVQ26" s="1636"/>
      <c r="DVR26" s="1636"/>
      <c r="DVS26" s="1636"/>
      <c r="DVT26" s="1636"/>
      <c r="DVU26" s="1636"/>
      <c r="DVV26" s="1636"/>
      <c r="DVW26" s="1636"/>
      <c r="DVX26" s="1636"/>
      <c r="DVY26" s="1636"/>
      <c r="DVZ26" s="1636"/>
      <c r="DWA26" s="1636"/>
      <c r="DWB26" s="1636"/>
      <c r="DWC26" s="1636"/>
      <c r="DWD26" s="1636"/>
      <c r="DWE26" s="1636"/>
      <c r="DWF26" s="1636"/>
      <c r="DWG26" s="1636"/>
      <c r="DWH26" s="1636"/>
      <c r="DWI26" s="1636"/>
      <c r="DWJ26" s="1636"/>
      <c r="DWK26" s="1636"/>
      <c r="DWL26" s="1636"/>
      <c r="DWM26" s="1636"/>
      <c r="DWN26" s="1636"/>
      <c r="DWO26" s="1636"/>
      <c r="DWP26" s="1636"/>
      <c r="DWQ26" s="1636"/>
      <c r="DWR26" s="1636"/>
      <c r="DWS26" s="1636"/>
      <c r="DWT26" s="1636"/>
      <c r="DWU26" s="1636"/>
      <c r="DWV26" s="1636"/>
      <c r="DWW26" s="1636"/>
      <c r="DWX26" s="1636"/>
      <c r="DWY26" s="1636"/>
      <c r="DWZ26" s="1636"/>
      <c r="DXA26" s="1636"/>
      <c r="DXB26" s="1636"/>
      <c r="DXC26" s="1636"/>
      <c r="DXD26" s="1636"/>
      <c r="DXE26" s="1636"/>
      <c r="DXF26" s="1636"/>
      <c r="DXG26" s="1636"/>
      <c r="DXH26" s="1636"/>
      <c r="DXI26" s="1636"/>
      <c r="DXJ26" s="1636"/>
      <c r="DXK26" s="1636"/>
      <c r="DXL26" s="1636"/>
      <c r="DXM26" s="1636"/>
      <c r="DXN26" s="1636"/>
      <c r="DXO26" s="1636"/>
      <c r="DXP26" s="1636"/>
      <c r="DXQ26" s="1636"/>
      <c r="DXR26" s="1636"/>
      <c r="DXS26" s="1636"/>
      <c r="DXT26" s="1636"/>
      <c r="DXU26" s="1636"/>
      <c r="DXV26" s="1636"/>
      <c r="DXW26" s="1636"/>
      <c r="DXX26" s="1636"/>
      <c r="DXY26" s="1636"/>
      <c r="DXZ26" s="1636"/>
      <c r="DYA26" s="1636"/>
      <c r="DYB26" s="1636"/>
      <c r="DYC26" s="1636"/>
      <c r="DYD26" s="1636"/>
      <c r="DYE26" s="1636"/>
      <c r="DYF26" s="1636"/>
      <c r="DYG26" s="1636"/>
      <c r="DYH26" s="1636"/>
      <c r="DYI26" s="1636"/>
      <c r="DYJ26" s="1636"/>
      <c r="DYK26" s="1636"/>
      <c r="DYL26" s="1636"/>
      <c r="DYM26" s="1636"/>
      <c r="DYN26" s="1636"/>
      <c r="DYO26" s="1636"/>
      <c r="DYP26" s="1636"/>
      <c r="DYQ26" s="1636"/>
      <c r="DYR26" s="1636"/>
      <c r="DYS26" s="1636"/>
      <c r="DYT26" s="1636"/>
      <c r="DYU26" s="1636"/>
      <c r="DYV26" s="1636"/>
      <c r="DYW26" s="1636"/>
      <c r="DYX26" s="1636"/>
      <c r="DYY26" s="1636"/>
      <c r="DYZ26" s="1636"/>
      <c r="DZA26" s="1636"/>
      <c r="DZB26" s="1636"/>
      <c r="DZC26" s="1636"/>
      <c r="DZD26" s="1636"/>
      <c r="DZE26" s="1636"/>
      <c r="DZF26" s="1636"/>
      <c r="DZG26" s="1636"/>
      <c r="DZH26" s="1636"/>
      <c r="DZI26" s="1636"/>
      <c r="DZJ26" s="1636"/>
      <c r="DZK26" s="1636"/>
      <c r="DZL26" s="1636"/>
      <c r="DZM26" s="1636"/>
      <c r="DZN26" s="1636"/>
      <c r="DZO26" s="1636"/>
      <c r="DZP26" s="1636"/>
      <c r="DZQ26" s="1636"/>
      <c r="DZR26" s="1636"/>
      <c r="DZS26" s="1636"/>
      <c r="DZT26" s="1636"/>
      <c r="DZU26" s="1636"/>
      <c r="DZV26" s="1636"/>
      <c r="DZW26" s="1636"/>
      <c r="DZX26" s="1636"/>
      <c r="DZY26" s="1636"/>
      <c r="DZZ26" s="1636"/>
      <c r="EAA26" s="1636"/>
      <c r="EAB26" s="1636"/>
      <c r="EAC26" s="1636"/>
      <c r="EAD26" s="1636"/>
      <c r="EAE26" s="1636"/>
      <c r="EAF26" s="1636"/>
      <c r="EAG26" s="1636"/>
      <c r="EAH26" s="1636"/>
      <c r="EAI26" s="1636"/>
      <c r="EAJ26" s="1636"/>
      <c r="EAK26" s="1636"/>
      <c r="EAL26" s="1636"/>
      <c r="EAM26" s="1636"/>
      <c r="EAN26" s="1636"/>
      <c r="EAO26" s="1636"/>
      <c r="EAP26" s="1636"/>
      <c r="EAQ26" s="1636"/>
      <c r="EAR26" s="1636"/>
      <c r="EAS26" s="1636"/>
      <c r="EAT26" s="1636"/>
      <c r="EAU26" s="1636"/>
      <c r="EAV26" s="1636"/>
      <c r="EAW26" s="1636"/>
      <c r="EAX26" s="1636"/>
      <c r="EAY26" s="1636"/>
      <c r="EAZ26" s="1636"/>
      <c r="EBA26" s="1636"/>
      <c r="EBB26" s="1636"/>
      <c r="EBC26" s="1636"/>
      <c r="EBD26" s="1636"/>
      <c r="EBE26" s="1636"/>
      <c r="EBF26" s="1636"/>
      <c r="EBG26" s="1636"/>
      <c r="EBH26" s="1636"/>
      <c r="EBI26" s="1636"/>
      <c r="EBJ26" s="1636"/>
      <c r="EBK26" s="1636"/>
      <c r="EBL26" s="1636"/>
      <c r="EBM26" s="1636"/>
      <c r="EBN26" s="1636"/>
      <c r="EBO26" s="1636"/>
      <c r="EBP26" s="1636"/>
      <c r="EBQ26" s="1636"/>
      <c r="EBR26" s="1636"/>
      <c r="EBS26" s="1636"/>
      <c r="EBT26" s="1636"/>
      <c r="EBU26" s="1636"/>
      <c r="EBV26" s="1636"/>
      <c r="EBW26" s="1636"/>
      <c r="EBX26" s="1636"/>
      <c r="EBY26" s="1636"/>
      <c r="EBZ26" s="1636"/>
      <c r="ECA26" s="1636"/>
      <c r="ECB26" s="1636"/>
      <c r="ECC26" s="1636"/>
      <c r="ECD26" s="1636"/>
      <c r="ECE26" s="1636"/>
      <c r="ECF26" s="1636"/>
      <c r="ECG26" s="1636"/>
      <c r="ECH26" s="1636"/>
      <c r="ECI26" s="1636"/>
      <c r="ECJ26" s="1636"/>
      <c r="ECK26" s="1636"/>
      <c r="ECL26" s="1636"/>
      <c r="ECM26" s="1636"/>
      <c r="ECN26" s="1636"/>
      <c r="ECO26" s="1636"/>
      <c r="ECP26" s="1636"/>
      <c r="ECQ26" s="1636"/>
      <c r="ECR26" s="1636"/>
      <c r="ECS26" s="1636"/>
      <c r="ECT26" s="1636"/>
      <c r="ECU26" s="1636"/>
      <c r="ECV26" s="1636"/>
      <c r="ECW26" s="1636"/>
      <c r="ECX26" s="1636"/>
      <c r="ECY26" s="1636"/>
      <c r="ECZ26" s="1636"/>
      <c r="EDA26" s="1636"/>
      <c r="EDB26" s="1636"/>
      <c r="EDC26" s="1636"/>
      <c r="EDD26" s="1636"/>
      <c r="EDE26" s="1636"/>
      <c r="EDF26" s="1636"/>
      <c r="EDG26" s="1636"/>
      <c r="EDH26" s="1636"/>
      <c r="EDI26" s="1636"/>
      <c r="EDJ26" s="1636"/>
      <c r="EDK26" s="1636"/>
      <c r="EDL26" s="1636"/>
      <c r="EDM26" s="1636"/>
      <c r="EDN26" s="1636"/>
      <c r="EDO26" s="1636"/>
      <c r="EDP26" s="1636"/>
      <c r="EDQ26" s="1636"/>
      <c r="EDR26" s="1636"/>
      <c r="EDS26" s="1636"/>
      <c r="EDT26" s="1636"/>
      <c r="EDU26" s="1636"/>
      <c r="EDV26" s="1636"/>
      <c r="EDW26" s="1636"/>
      <c r="EDX26" s="1636"/>
      <c r="EDY26" s="1636"/>
      <c r="EDZ26" s="1636"/>
      <c r="EEA26" s="1636"/>
      <c r="EEB26" s="1636"/>
      <c r="EEC26" s="1636"/>
      <c r="EED26" s="1636"/>
      <c r="EEE26" s="1636"/>
      <c r="EEF26" s="1636"/>
      <c r="EEG26" s="1636"/>
      <c r="EEH26" s="1636"/>
      <c r="EEI26" s="1636"/>
      <c r="EEJ26" s="1636"/>
      <c r="EEK26" s="1636"/>
      <c r="EEL26" s="1636"/>
      <c r="EEM26" s="1636"/>
      <c r="EEN26" s="1636"/>
      <c r="EEO26" s="1636"/>
      <c r="EEP26" s="1636"/>
      <c r="EEQ26" s="1636"/>
      <c r="EER26" s="1636"/>
      <c r="EES26" s="1636"/>
      <c r="EET26" s="1636"/>
      <c r="EEU26" s="1636"/>
      <c r="EEV26" s="1636"/>
      <c r="EEW26" s="1636"/>
      <c r="EEX26" s="1636"/>
      <c r="EEY26" s="1636"/>
      <c r="EEZ26" s="1636"/>
      <c r="EFA26" s="1636"/>
      <c r="EFB26" s="1636"/>
      <c r="EFC26" s="1636"/>
      <c r="EFD26" s="1636"/>
      <c r="EFE26" s="1636"/>
      <c r="EFF26" s="1636"/>
      <c r="EFG26" s="1636"/>
      <c r="EFH26" s="1636"/>
      <c r="EFI26" s="1636"/>
      <c r="EFJ26" s="1636"/>
      <c r="EFK26" s="1636"/>
      <c r="EFL26" s="1636"/>
      <c r="EFM26" s="1636"/>
      <c r="EFN26" s="1636"/>
      <c r="EFO26" s="1636"/>
      <c r="EFP26" s="1636"/>
      <c r="EFQ26" s="1636"/>
      <c r="EFR26" s="1636"/>
      <c r="EFS26" s="1636"/>
      <c r="EFT26" s="1636"/>
      <c r="EFU26" s="1636"/>
      <c r="EFV26" s="1636"/>
      <c r="EFW26" s="1636"/>
      <c r="EFX26" s="1636"/>
      <c r="EFY26" s="1636"/>
      <c r="EFZ26" s="1636"/>
      <c r="EGA26" s="1636"/>
      <c r="EGB26" s="1636"/>
      <c r="EGC26" s="1636"/>
      <c r="EGD26" s="1636"/>
      <c r="EGE26" s="1636"/>
      <c r="EGF26" s="1636"/>
      <c r="EGG26" s="1636"/>
      <c r="EGH26" s="1636"/>
      <c r="EGI26" s="1636"/>
      <c r="EGJ26" s="1636"/>
      <c r="EGK26" s="1636"/>
      <c r="EGL26" s="1636"/>
      <c r="EGM26" s="1636"/>
      <c r="EGN26" s="1636"/>
      <c r="EGO26" s="1636"/>
      <c r="EGP26" s="1636"/>
      <c r="EGQ26" s="1636"/>
      <c r="EGR26" s="1636"/>
      <c r="EGS26" s="1636"/>
      <c r="EGT26" s="1636"/>
      <c r="EGU26" s="1636"/>
      <c r="EGV26" s="1636"/>
      <c r="EGW26" s="1636"/>
      <c r="EGX26" s="1636"/>
      <c r="EGY26" s="1636"/>
      <c r="EGZ26" s="1636"/>
      <c r="EHA26" s="1636"/>
      <c r="EHB26" s="1636"/>
      <c r="EHC26" s="1636"/>
      <c r="EHD26" s="1636"/>
      <c r="EHE26" s="1636"/>
      <c r="EHF26" s="1636"/>
      <c r="EHG26" s="1636"/>
      <c r="EHH26" s="1636"/>
      <c r="EHI26" s="1636"/>
      <c r="EHJ26" s="1636"/>
      <c r="EHK26" s="1636"/>
      <c r="EHL26" s="1636"/>
      <c r="EHM26" s="1636"/>
      <c r="EHN26" s="1636"/>
      <c r="EHO26" s="1636"/>
      <c r="EHP26" s="1636"/>
      <c r="EHQ26" s="1636"/>
      <c r="EHR26" s="1636"/>
      <c r="EHS26" s="1636"/>
      <c r="EHT26" s="1636"/>
      <c r="EHU26" s="1636"/>
      <c r="EHV26" s="1636"/>
      <c r="EHW26" s="1636"/>
      <c r="EHX26" s="1636"/>
      <c r="EHY26" s="1636"/>
      <c r="EHZ26" s="1636"/>
      <c r="EIA26" s="1636"/>
      <c r="EIB26" s="1636"/>
      <c r="EIC26" s="1636"/>
      <c r="EID26" s="1636"/>
      <c r="EIE26" s="1636"/>
      <c r="EIF26" s="1636"/>
      <c r="EIG26" s="1636"/>
      <c r="EIH26" s="1636"/>
      <c r="EII26" s="1636"/>
      <c r="EIJ26" s="1636"/>
      <c r="EIK26" s="1636"/>
      <c r="EIL26" s="1636"/>
      <c r="EIM26" s="1636"/>
      <c r="EIN26" s="1636"/>
      <c r="EIO26" s="1636"/>
      <c r="EIP26" s="1636"/>
      <c r="EIQ26" s="1636"/>
      <c r="EIR26" s="1636"/>
      <c r="EIS26" s="1636"/>
      <c r="EIT26" s="1636"/>
      <c r="EIU26" s="1636"/>
      <c r="EIV26" s="1636"/>
      <c r="EIW26" s="1636"/>
      <c r="EIX26" s="1636"/>
      <c r="EIY26" s="1636"/>
      <c r="EIZ26" s="1636"/>
      <c r="EJA26" s="1636"/>
      <c r="EJB26" s="1636"/>
      <c r="EJC26" s="1636"/>
      <c r="EJD26" s="1636"/>
      <c r="EJE26" s="1636"/>
      <c r="EJF26" s="1636"/>
      <c r="EJG26" s="1636"/>
      <c r="EJH26" s="1636"/>
      <c r="EJI26" s="1636"/>
      <c r="EJJ26" s="1636"/>
      <c r="EJK26" s="1636"/>
      <c r="EJL26" s="1636"/>
      <c r="EJM26" s="1636"/>
      <c r="EJN26" s="1636"/>
      <c r="EJO26" s="1636"/>
      <c r="EJP26" s="1636"/>
      <c r="EJQ26" s="1636"/>
      <c r="EJR26" s="1636"/>
      <c r="EJS26" s="1636"/>
      <c r="EJT26" s="1636"/>
      <c r="EJU26" s="1636"/>
      <c r="EJV26" s="1636"/>
      <c r="EJW26" s="1636"/>
      <c r="EJX26" s="1636"/>
      <c r="EJY26" s="1636"/>
      <c r="EJZ26" s="1636"/>
      <c r="EKA26" s="1636"/>
      <c r="EKB26" s="1636"/>
      <c r="EKC26" s="1636"/>
      <c r="EKD26" s="1636"/>
      <c r="EKE26" s="1636"/>
      <c r="EKF26" s="1636"/>
      <c r="EKG26" s="1636"/>
      <c r="EKH26" s="1636"/>
      <c r="EKI26" s="1636"/>
      <c r="EKJ26" s="1636"/>
      <c r="EKK26" s="1636"/>
      <c r="EKL26" s="1636"/>
      <c r="EKM26" s="1636"/>
      <c r="EKN26" s="1636"/>
      <c r="EKO26" s="1636"/>
      <c r="EKP26" s="1636"/>
      <c r="EKQ26" s="1636"/>
      <c r="EKR26" s="1636"/>
      <c r="EKS26" s="1636"/>
      <c r="EKT26" s="1636"/>
      <c r="EKU26" s="1636"/>
      <c r="EKV26" s="1636"/>
      <c r="EKW26" s="1636"/>
      <c r="EKX26" s="1636"/>
      <c r="EKY26" s="1636"/>
      <c r="EKZ26" s="1636"/>
      <c r="ELA26" s="1636"/>
      <c r="ELB26" s="1636"/>
      <c r="ELC26" s="1636"/>
      <c r="ELD26" s="1636"/>
      <c r="ELE26" s="1636"/>
      <c r="ELF26" s="1636"/>
      <c r="ELG26" s="1636"/>
      <c r="ELH26" s="1636"/>
      <c r="ELI26" s="1636"/>
      <c r="ELJ26" s="1636"/>
      <c r="ELK26" s="1636"/>
      <c r="ELL26" s="1636"/>
      <c r="ELM26" s="1636"/>
      <c r="ELN26" s="1636"/>
      <c r="ELO26" s="1636"/>
      <c r="ELP26" s="1636"/>
      <c r="ELQ26" s="1636"/>
      <c r="ELR26" s="1636"/>
      <c r="ELS26" s="1636"/>
      <c r="ELT26" s="1636"/>
      <c r="ELU26" s="1636"/>
      <c r="ELV26" s="1636"/>
      <c r="ELW26" s="1636"/>
      <c r="ELX26" s="1636"/>
      <c r="ELY26" s="1636"/>
      <c r="ELZ26" s="1636"/>
      <c r="EMA26" s="1636"/>
      <c r="EMB26" s="1636"/>
      <c r="EMC26" s="1636"/>
      <c r="EMD26" s="1636"/>
      <c r="EME26" s="1636"/>
      <c r="EMF26" s="1636"/>
      <c r="EMG26" s="1636"/>
      <c r="EMH26" s="1636"/>
      <c r="EMI26" s="1636"/>
      <c r="EMJ26" s="1636"/>
      <c r="EMK26" s="1636"/>
      <c r="EML26" s="1636"/>
      <c r="EMM26" s="1636"/>
      <c r="EMN26" s="1636"/>
      <c r="EMO26" s="1636"/>
      <c r="EMP26" s="1636"/>
      <c r="EMQ26" s="1636"/>
      <c r="EMR26" s="1636"/>
      <c r="EMS26" s="1636"/>
      <c r="EMT26" s="1636"/>
      <c r="EMU26" s="1636"/>
      <c r="EMV26" s="1636"/>
      <c r="EMW26" s="1636"/>
      <c r="EMX26" s="1636"/>
      <c r="EMY26" s="1636"/>
      <c r="EMZ26" s="1636"/>
      <c r="ENA26" s="1636"/>
      <c r="ENB26" s="1636"/>
      <c r="ENC26" s="1636"/>
      <c r="END26" s="1636"/>
      <c r="ENE26" s="1636"/>
      <c r="ENF26" s="1636"/>
      <c r="ENG26" s="1636"/>
      <c r="ENH26" s="1636"/>
      <c r="ENI26" s="1636"/>
      <c r="ENJ26" s="1636"/>
      <c r="ENK26" s="1636"/>
      <c r="ENL26" s="1636"/>
      <c r="ENM26" s="1636"/>
      <c r="ENN26" s="1636"/>
      <c r="ENO26" s="1636"/>
      <c r="ENP26" s="1636"/>
      <c r="ENQ26" s="1636"/>
      <c r="ENR26" s="1636"/>
      <c r="ENS26" s="1636"/>
      <c r="ENT26" s="1636"/>
      <c r="ENU26" s="1636"/>
      <c r="ENV26" s="1636"/>
      <c r="ENW26" s="1636"/>
      <c r="ENX26" s="1636"/>
      <c r="ENY26" s="1636"/>
      <c r="ENZ26" s="1636"/>
      <c r="EOA26" s="1636"/>
      <c r="EOB26" s="1636"/>
      <c r="EOC26" s="1636"/>
      <c r="EOD26" s="1636"/>
      <c r="EOE26" s="1636"/>
      <c r="EOF26" s="1636"/>
      <c r="EOG26" s="1636"/>
      <c r="EOH26" s="1636"/>
      <c r="EOI26" s="1636"/>
      <c r="EOJ26" s="1636"/>
      <c r="EOK26" s="1636"/>
      <c r="EOL26" s="1636"/>
      <c r="EOM26" s="1636"/>
      <c r="EON26" s="1636"/>
      <c r="EOO26" s="1636"/>
      <c r="EOP26" s="1636"/>
      <c r="EOQ26" s="1636"/>
      <c r="EOR26" s="1636"/>
      <c r="EOS26" s="1636"/>
      <c r="EOT26" s="1636"/>
      <c r="EOU26" s="1636"/>
      <c r="EOV26" s="1636"/>
      <c r="EOW26" s="1636"/>
      <c r="EOX26" s="1636"/>
      <c r="EOY26" s="1636"/>
      <c r="EOZ26" s="1636"/>
      <c r="EPA26" s="1636"/>
      <c r="EPB26" s="1636"/>
      <c r="EPC26" s="1636"/>
      <c r="EPD26" s="1636"/>
      <c r="EPE26" s="1636"/>
      <c r="EPF26" s="1636"/>
      <c r="EPG26" s="1636"/>
      <c r="EPH26" s="1636"/>
      <c r="EPI26" s="1636"/>
      <c r="EPJ26" s="1636"/>
      <c r="EPK26" s="1636"/>
      <c r="EPL26" s="1636"/>
      <c r="EPM26" s="1636"/>
      <c r="EPN26" s="1636"/>
      <c r="EPO26" s="1636"/>
      <c r="EPP26" s="1636"/>
      <c r="EPQ26" s="1636"/>
      <c r="EPR26" s="1636"/>
      <c r="EPS26" s="1636"/>
      <c r="EPT26" s="1636"/>
      <c r="EPU26" s="1636"/>
      <c r="EPV26" s="1636"/>
      <c r="EPW26" s="1636"/>
      <c r="EPX26" s="1636"/>
      <c r="EPY26" s="1636"/>
      <c r="EPZ26" s="1636"/>
      <c r="EQA26" s="1636"/>
      <c r="EQB26" s="1636"/>
      <c r="EQC26" s="1636"/>
      <c r="EQD26" s="1636"/>
      <c r="EQE26" s="1636"/>
      <c r="EQF26" s="1636"/>
      <c r="EQG26" s="1636"/>
      <c r="EQH26" s="1636"/>
      <c r="EQI26" s="1636"/>
      <c r="EQJ26" s="1636"/>
      <c r="EQK26" s="1636"/>
      <c r="EQL26" s="1636"/>
      <c r="EQM26" s="1636"/>
      <c r="EQN26" s="1636"/>
      <c r="EQO26" s="1636"/>
      <c r="EQP26" s="1636"/>
      <c r="EQQ26" s="1636"/>
      <c r="EQR26" s="1636"/>
      <c r="EQS26" s="1636"/>
      <c r="EQT26" s="1636"/>
      <c r="EQU26" s="1636"/>
      <c r="EQV26" s="1636"/>
      <c r="EQW26" s="1636"/>
      <c r="EQX26" s="1636"/>
      <c r="EQY26" s="1636"/>
      <c r="EQZ26" s="1636"/>
      <c r="ERA26" s="1636"/>
      <c r="ERB26" s="1636"/>
      <c r="ERC26" s="1636"/>
      <c r="ERD26" s="1636"/>
      <c r="ERE26" s="1636"/>
      <c r="ERF26" s="1636"/>
      <c r="ERG26" s="1636"/>
      <c r="ERH26" s="1636"/>
      <c r="ERI26" s="1636"/>
      <c r="ERJ26" s="1636"/>
      <c r="ERK26" s="1636"/>
      <c r="ERL26" s="1636"/>
      <c r="ERM26" s="1636"/>
      <c r="ERN26" s="1636"/>
      <c r="ERO26" s="1636"/>
      <c r="ERP26" s="1636"/>
      <c r="ERQ26" s="1636"/>
      <c r="ERR26" s="1636"/>
      <c r="ERS26" s="1636"/>
      <c r="ERT26" s="1636"/>
      <c r="ERU26" s="1636"/>
      <c r="ERV26" s="1636"/>
      <c r="ERW26" s="1636"/>
      <c r="ERX26" s="1636"/>
      <c r="ERY26" s="1636"/>
      <c r="ERZ26" s="1636"/>
      <c r="ESA26" s="1636"/>
      <c r="ESB26" s="1636"/>
      <c r="ESC26" s="1636"/>
      <c r="ESD26" s="1636"/>
      <c r="ESE26" s="1636"/>
      <c r="ESF26" s="1636"/>
      <c r="ESG26" s="1636"/>
      <c r="ESH26" s="1636"/>
      <c r="ESI26" s="1636"/>
      <c r="ESJ26" s="1636"/>
      <c r="ESK26" s="1636"/>
      <c r="ESL26" s="1636"/>
      <c r="ESM26" s="1636"/>
      <c r="ESN26" s="1636"/>
      <c r="ESO26" s="1636"/>
      <c r="ESP26" s="1636"/>
      <c r="ESQ26" s="1636"/>
      <c r="ESR26" s="1636"/>
      <c r="ESS26" s="1636"/>
      <c r="EST26" s="1636"/>
      <c r="ESU26" s="1636"/>
      <c r="ESV26" s="1636"/>
      <c r="ESW26" s="1636"/>
      <c r="ESX26" s="1636"/>
      <c r="ESY26" s="1636"/>
      <c r="ESZ26" s="1636"/>
      <c r="ETA26" s="1636"/>
      <c r="ETB26" s="1636"/>
      <c r="ETC26" s="1636"/>
      <c r="ETD26" s="1636"/>
      <c r="ETE26" s="1636"/>
      <c r="ETF26" s="1636"/>
      <c r="ETG26" s="1636"/>
      <c r="ETH26" s="1636"/>
      <c r="ETI26" s="1636"/>
      <c r="ETJ26" s="1636"/>
      <c r="ETK26" s="1636"/>
      <c r="ETL26" s="1636"/>
      <c r="ETM26" s="1636"/>
      <c r="ETN26" s="1636"/>
      <c r="ETO26" s="1636"/>
      <c r="ETP26" s="1636"/>
      <c r="ETQ26" s="1636"/>
      <c r="ETR26" s="1636"/>
      <c r="ETS26" s="1636"/>
      <c r="ETT26" s="1636"/>
      <c r="ETU26" s="1636"/>
      <c r="ETV26" s="1636"/>
      <c r="ETW26" s="1636"/>
      <c r="ETX26" s="1636"/>
      <c r="ETY26" s="1636"/>
      <c r="ETZ26" s="1636"/>
      <c r="EUA26" s="1636"/>
      <c r="EUB26" s="1636"/>
      <c r="EUC26" s="1636"/>
      <c r="EUD26" s="1636"/>
      <c r="EUE26" s="1636"/>
      <c r="EUF26" s="1636"/>
      <c r="EUG26" s="1636"/>
      <c r="EUH26" s="1636"/>
      <c r="EUI26" s="1636"/>
      <c r="EUJ26" s="1636"/>
      <c r="EUK26" s="1636"/>
      <c r="EUL26" s="1636"/>
      <c r="EUM26" s="1636"/>
      <c r="EUN26" s="1636"/>
      <c r="EUO26" s="1636"/>
      <c r="EUP26" s="1636"/>
      <c r="EUQ26" s="1636"/>
      <c r="EUR26" s="1636"/>
      <c r="EUS26" s="1636"/>
      <c r="EUT26" s="1636"/>
      <c r="EUU26" s="1636"/>
      <c r="EUV26" s="1636"/>
      <c r="EUW26" s="1636"/>
      <c r="EUX26" s="1636"/>
      <c r="EUY26" s="1636"/>
      <c r="EUZ26" s="1636"/>
      <c r="EVA26" s="1636"/>
      <c r="EVB26" s="1636"/>
      <c r="EVC26" s="1636"/>
      <c r="EVD26" s="1636"/>
      <c r="EVE26" s="1636"/>
      <c r="EVF26" s="1636"/>
      <c r="EVG26" s="1636"/>
      <c r="EVH26" s="1636"/>
      <c r="EVI26" s="1636"/>
      <c r="EVJ26" s="1636"/>
      <c r="EVK26" s="1636"/>
      <c r="EVL26" s="1636"/>
      <c r="EVM26" s="1636"/>
      <c r="EVN26" s="1636"/>
      <c r="EVO26" s="1636"/>
      <c r="EVP26" s="1636"/>
      <c r="EVQ26" s="1636"/>
      <c r="EVR26" s="1636"/>
      <c r="EVS26" s="1636"/>
      <c r="EVT26" s="1636"/>
      <c r="EVU26" s="1636"/>
      <c r="EVV26" s="1636"/>
      <c r="EVW26" s="1636"/>
      <c r="EVX26" s="1636"/>
      <c r="EVY26" s="1636"/>
      <c r="EVZ26" s="1636"/>
      <c r="EWA26" s="1636"/>
      <c r="EWB26" s="1636"/>
      <c r="EWC26" s="1636"/>
      <c r="EWD26" s="1636"/>
      <c r="EWE26" s="1636"/>
      <c r="EWF26" s="1636"/>
      <c r="EWG26" s="1636"/>
      <c r="EWH26" s="1636"/>
      <c r="EWI26" s="1636"/>
      <c r="EWJ26" s="1636"/>
      <c r="EWK26" s="1636"/>
      <c r="EWL26" s="1636"/>
      <c r="EWM26" s="1636"/>
      <c r="EWN26" s="1636"/>
      <c r="EWO26" s="1636"/>
      <c r="EWP26" s="1636"/>
      <c r="EWQ26" s="1636"/>
      <c r="EWR26" s="1636"/>
      <c r="EWS26" s="1636"/>
      <c r="EWT26" s="1636"/>
      <c r="EWU26" s="1636"/>
      <c r="EWV26" s="1636"/>
      <c r="EWW26" s="1636"/>
      <c r="EWX26" s="1636"/>
      <c r="EWY26" s="1636"/>
      <c r="EWZ26" s="1636"/>
      <c r="EXA26" s="1636"/>
      <c r="EXB26" s="1636"/>
      <c r="EXC26" s="1636"/>
      <c r="EXD26" s="1636"/>
      <c r="EXE26" s="1636"/>
      <c r="EXF26" s="1636"/>
      <c r="EXG26" s="1636"/>
      <c r="EXH26" s="1636"/>
      <c r="EXI26" s="1636"/>
      <c r="EXJ26" s="1636"/>
      <c r="EXK26" s="1636"/>
      <c r="EXL26" s="1636"/>
      <c r="EXM26" s="1636"/>
      <c r="EXN26" s="1636"/>
      <c r="EXO26" s="1636"/>
      <c r="EXP26" s="1636"/>
      <c r="EXQ26" s="1636"/>
      <c r="EXR26" s="1636"/>
      <c r="EXS26" s="1636"/>
      <c r="EXT26" s="1636"/>
      <c r="EXU26" s="1636"/>
      <c r="EXV26" s="1636"/>
      <c r="EXW26" s="1636"/>
      <c r="EXX26" s="1636"/>
      <c r="EXY26" s="1636"/>
      <c r="EXZ26" s="1636"/>
      <c r="EYA26" s="1636"/>
      <c r="EYB26" s="1636"/>
      <c r="EYC26" s="1636"/>
      <c r="EYD26" s="1636"/>
      <c r="EYE26" s="1636"/>
      <c r="EYF26" s="1636"/>
      <c r="EYG26" s="1636"/>
      <c r="EYH26" s="1636"/>
      <c r="EYI26" s="1636"/>
      <c r="EYJ26" s="1636"/>
      <c r="EYK26" s="1636"/>
      <c r="EYL26" s="1636"/>
      <c r="EYM26" s="1636"/>
      <c r="EYN26" s="1636"/>
      <c r="EYO26" s="1636"/>
      <c r="EYP26" s="1636"/>
      <c r="EYQ26" s="1636"/>
      <c r="EYR26" s="1636"/>
      <c r="EYS26" s="1636"/>
      <c r="EYT26" s="1636"/>
      <c r="EYU26" s="1636"/>
      <c r="EYV26" s="1636"/>
      <c r="EYW26" s="1636"/>
      <c r="EYX26" s="1636"/>
      <c r="EYY26" s="1636"/>
      <c r="EYZ26" s="1636"/>
      <c r="EZA26" s="1636"/>
      <c r="EZB26" s="1636"/>
      <c r="EZC26" s="1636"/>
      <c r="EZD26" s="1636"/>
      <c r="EZE26" s="1636"/>
      <c r="EZF26" s="1636"/>
      <c r="EZG26" s="1636"/>
      <c r="EZH26" s="1636"/>
      <c r="EZI26" s="1636"/>
      <c r="EZJ26" s="1636"/>
      <c r="EZK26" s="1636"/>
      <c r="EZL26" s="1636"/>
      <c r="EZM26" s="1636"/>
      <c r="EZN26" s="1636"/>
      <c r="EZO26" s="1636"/>
      <c r="EZP26" s="1636"/>
      <c r="EZQ26" s="1636"/>
      <c r="EZR26" s="1636"/>
      <c r="EZS26" s="1636"/>
      <c r="EZT26" s="1636"/>
      <c r="EZU26" s="1636"/>
      <c r="EZV26" s="1636"/>
      <c r="EZW26" s="1636"/>
      <c r="EZX26" s="1636"/>
      <c r="EZY26" s="1636"/>
      <c r="EZZ26" s="1636"/>
      <c r="FAA26" s="1636"/>
      <c r="FAB26" s="1636"/>
      <c r="FAC26" s="1636"/>
      <c r="FAD26" s="1636"/>
      <c r="FAE26" s="1636"/>
      <c r="FAF26" s="1636"/>
      <c r="FAG26" s="1636"/>
      <c r="FAH26" s="1636"/>
      <c r="FAI26" s="1636"/>
      <c r="FAJ26" s="1636"/>
      <c r="FAK26" s="1636"/>
      <c r="FAL26" s="1636"/>
      <c r="FAM26" s="1636"/>
      <c r="FAN26" s="1636"/>
      <c r="FAO26" s="1636"/>
      <c r="FAP26" s="1636"/>
      <c r="FAQ26" s="1636"/>
      <c r="FAR26" s="1636"/>
      <c r="FAS26" s="1636"/>
      <c r="FAT26" s="1636"/>
      <c r="FAU26" s="1636"/>
      <c r="FAV26" s="1636"/>
      <c r="FAW26" s="1636"/>
      <c r="FAX26" s="1636"/>
      <c r="FAY26" s="1636"/>
      <c r="FAZ26" s="1636"/>
      <c r="FBA26" s="1636"/>
      <c r="FBB26" s="1636"/>
      <c r="FBC26" s="1636"/>
      <c r="FBD26" s="1636"/>
      <c r="FBE26" s="1636"/>
      <c r="FBF26" s="1636"/>
      <c r="FBG26" s="1636"/>
      <c r="FBH26" s="1636"/>
      <c r="FBI26" s="1636"/>
      <c r="FBJ26" s="1636"/>
      <c r="FBK26" s="1636"/>
      <c r="FBL26" s="1636"/>
      <c r="FBM26" s="1636"/>
      <c r="FBN26" s="1636"/>
      <c r="FBO26" s="1636"/>
      <c r="FBP26" s="1636"/>
      <c r="FBQ26" s="1636"/>
      <c r="FBR26" s="1636"/>
      <c r="FBS26" s="1636"/>
      <c r="FBT26" s="1636"/>
      <c r="FBU26" s="1636"/>
      <c r="FBV26" s="1636"/>
      <c r="FBW26" s="1636"/>
      <c r="FBX26" s="1636"/>
      <c r="FBY26" s="1636"/>
      <c r="FBZ26" s="1636"/>
      <c r="FCA26" s="1636"/>
      <c r="FCB26" s="1636"/>
      <c r="FCC26" s="1636"/>
      <c r="FCD26" s="1636"/>
      <c r="FCE26" s="1636"/>
      <c r="FCF26" s="1636"/>
      <c r="FCG26" s="1636"/>
      <c r="FCH26" s="1636"/>
      <c r="FCI26" s="1636"/>
      <c r="FCJ26" s="1636"/>
      <c r="FCK26" s="1636"/>
      <c r="FCL26" s="1636"/>
      <c r="FCM26" s="1636"/>
      <c r="FCN26" s="1636"/>
      <c r="FCO26" s="1636"/>
      <c r="FCP26" s="1636"/>
      <c r="FCQ26" s="1636"/>
      <c r="FCR26" s="1636"/>
      <c r="FCS26" s="1636"/>
      <c r="FCT26" s="1636"/>
      <c r="FCU26" s="1636"/>
      <c r="FCV26" s="1636"/>
      <c r="FCW26" s="1636"/>
      <c r="FCX26" s="1636"/>
      <c r="FCY26" s="1636"/>
      <c r="FCZ26" s="1636"/>
      <c r="FDA26" s="1636"/>
      <c r="FDB26" s="1636"/>
      <c r="FDC26" s="1636"/>
      <c r="FDD26" s="1636"/>
      <c r="FDE26" s="1636"/>
      <c r="FDF26" s="1636"/>
      <c r="FDG26" s="1636"/>
      <c r="FDH26" s="1636"/>
      <c r="FDI26" s="1636"/>
      <c r="FDJ26" s="1636"/>
      <c r="FDK26" s="1636"/>
      <c r="FDL26" s="1636"/>
      <c r="FDM26" s="1636"/>
      <c r="FDN26" s="1636"/>
      <c r="FDO26" s="1636"/>
      <c r="FDP26" s="1636"/>
      <c r="FDQ26" s="1636"/>
      <c r="FDR26" s="1636"/>
      <c r="FDS26" s="1636"/>
      <c r="FDT26" s="1636"/>
      <c r="FDU26" s="1636"/>
      <c r="FDV26" s="1636"/>
      <c r="FDW26" s="1636"/>
      <c r="FDX26" s="1636"/>
      <c r="FDY26" s="1636"/>
      <c r="FDZ26" s="1636"/>
      <c r="FEA26" s="1636"/>
      <c r="FEB26" s="1636"/>
      <c r="FEC26" s="1636"/>
      <c r="FED26" s="1636"/>
      <c r="FEE26" s="1636"/>
      <c r="FEF26" s="1636"/>
      <c r="FEG26" s="1636"/>
      <c r="FEH26" s="1636"/>
      <c r="FEI26" s="1636"/>
      <c r="FEJ26" s="1636"/>
      <c r="FEK26" s="1636"/>
      <c r="FEL26" s="1636"/>
      <c r="FEM26" s="1636"/>
      <c r="FEN26" s="1636"/>
      <c r="FEO26" s="1636"/>
      <c r="FEP26" s="1636"/>
      <c r="FEQ26" s="1636"/>
      <c r="FER26" s="1636"/>
      <c r="FES26" s="1636"/>
      <c r="FET26" s="1636"/>
      <c r="FEU26" s="1636"/>
      <c r="FEV26" s="1636"/>
      <c r="FEW26" s="1636"/>
      <c r="FEX26" s="1636"/>
      <c r="FEY26" s="1636"/>
      <c r="FEZ26" s="1636"/>
      <c r="FFA26" s="1636"/>
      <c r="FFB26" s="1636"/>
      <c r="FFC26" s="1636"/>
      <c r="FFD26" s="1636"/>
      <c r="FFE26" s="1636"/>
      <c r="FFF26" s="1636"/>
      <c r="FFG26" s="1636"/>
      <c r="FFH26" s="1636"/>
      <c r="FFI26" s="1636"/>
      <c r="FFJ26" s="1636"/>
      <c r="FFK26" s="1636"/>
      <c r="FFL26" s="1636"/>
      <c r="FFM26" s="1636"/>
      <c r="FFN26" s="1636"/>
      <c r="FFO26" s="1636"/>
      <c r="FFP26" s="1636"/>
      <c r="FFQ26" s="1636"/>
      <c r="FFR26" s="1636"/>
      <c r="FFS26" s="1636"/>
      <c r="FFT26" s="1636"/>
      <c r="FFU26" s="1636"/>
      <c r="FFV26" s="1636"/>
      <c r="FFW26" s="1636"/>
      <c r="FFX26" s="1636"/>
      <c r="FFY26" s="1636"/>
      <c r="FFZ26" s="1636"/>
      <c r="FGA26" s="1636"/>
      <c r="FGB26" s="1636"/>
      <c r="FGC26" s="1636"/>
      <c r="FGD26" s="1636"/>
      <c r="FGE26" s="1636"/>
      <c r="FGF26" s="1636"/>
      <c r="FGG26" s="1636"/>
      <c r="FGH26" s="1636"/>
      <c r="FGI26" s="1636"/>
      <c r="FGJ26" s="1636"/>
      <c r="FGK26" s="1636"/>
      <c r="FGL26" s="1636"/>
      <c r="FGM26" s="1636"/>
      <c r="FGN26" s="1636"/>
      <c r="FGO26" s="1636"/>
      <c r="FGP26" s="1636"/>
      <c r="FGQ26" s="1636"/>
      <c r="FGR26" s="1636"/>
      <c r="FGS26" s="1636"/>
      <c r="FGT26" s="1636"/>
      <c r="FGU26" s="1636"/>
      <c r="FGV26" s="1636"/>
      <c r="FGW26" s="1636"/>
      <c r="FGX26" s="1636"/>
      <c r="FGY26" s="1636"/>
      <c r="FGZ26" s="1636"/>
      <c r="FHA26" s="1636"/>
      <c r="FHB26" s="1636"/>
      <c r="FHC26" s="1636"/>
      <c r="FHD26" s="1636"/>
      <c r="FHE26" s="1636"/>
      <c r="FHF26" s="1636"/>
      <c r="FHG26" s="1636"/>
      <c r="FHH26" s="1636"/>
      <c r="FHI26" s="1636"/>
      <c r="FHJ26" s="1636"/>
      <c r="FHK26" s="1636"/>
      <c r="FHL26" s="1636"/>
      <c r="FHM26" s="1636"/>
      <c r="FHN26" s="1636"/>
      <c r="FHO26" s="1636"/>
      <c r="FHP26" s="1636"/>
      <c r="FHQ26" s="1636"/>
      <c r="FHR26" s="1636"/>
      <c r="FHS26" s="1636"/>
      <c r="FHT26" s="1636"/>
      <c r="FHU26" s="1636"/>
      <c r="FHV26" s="1636"/>
      <c r="FHW26" s="1636"/>
      <c r="FHX26" s="1636"/>
      <c r="FHY26" s="1636"/>
      <c r="FHZ26" s="1636"/>
      <c r="FIA26" s="1636"/>
      <c r="FIB26" s="1636"/>
      <c r="FIC26" s="1636"/>
      <c r="FID26" s="1636"/>
      <c r="FIE26" s="1636"/>
      <c r="FIF26" s="1636"/>
      <c r="FIG26" s="1636"/>
      <c r="FIH26" s="1636"/>
      <c r="FII26" s="1636"/>
      <c r="FIJ26" s="1636"/>
      <c r="FIK26" s="1636"/>
      <c r="FIL26" s="1636"/>
      <c r="FIM26" s="1636"/>
      <c r="FIN26" s="1636"/>
      <c r="FIO26" s="1636"/>
      <c r="FIP26" s="1636"/>
      <c r="FIQ26" s="1636"/>
      <c r="FIR26" s="1636"/>
      <c r="FIS26" s="1636"/>
      <c r="FIT26" s="1636"/>
      <c r="FIU26" s="1636"/>
      <c r="FIV26" s="1636"/>
      <c r="FIW26" s="1636"/>
      <c r="FIX26" s="1636"/>
      <c r="FIY26" s="1636"/>
      <c r="FIZ26" s="1636"/>
      <c r="FJA26" s="1636"/>
      <c r="FJB26" s="1636"/>
      <c r="FJC26" s="1636"/>
      <c r="FJD26" s="1636"/>
      <c r="FJE26" s="1636"/>
      <c r="FJF26" s="1636"/>
      <c r="FJG26" s="1636"/>
      <c r="FJH26" s="1636"/>
      <c r="FJI26" s="1636"/>
      <c r="FJJ26" s="1636"/>
      <c r="FJK26" s="1636"/>
      <c r="FJL26" s="1636"/>
      <c r="FJM26" s="1636"/>
      <c r="FJN26" s="1636"/>
      <c r="FJO26" s="1636"/>
      <c r="FJP26" s="1636"/>
      <c r="FJQ26" s="1636"/>
      <c r="FJR26" s="1636"/>
      <c r="FJS26" s="1636"/>
      <c r="FJT26" s="1636"/>
      <c r="FJU26" s="1636"/>
      <c r="FJV26" s="1636"/>
      <c r="FJW26" s="1636"/>
      <c r="FJX26" s="1636"/>
      <c r="FJY26" s="1636"/>
      <c r="FJZ26" s="1636"/>
      <c r="FKA26" s="1636"/>
      <c r="FKB26" s="1636"/>
      <c r="FKC26" s="1636"/>
      <c r="FKD26" s="1636"/>
      <c r="FKE26" s="1636"/>
      <c r="FKF26" s="1636"/>
      <c r="FKG26" s="1636"/>
      <c r="FKH26" s="1636"/>
      <c r="FKI26" s="1636"/>
      <c r="FKJ26" s="1636"/>
      <c r="FKK26" s="1636"/>
      <c r="FKL26" s="1636"/>
      <c r="FKM26" s="1636"/>
      <c r="FKN26" s="1636"/>
      <c r="FKO26" s="1636"/>
      <c r="FKP26" s="1636"/>
      <c r="FKQ26" s="1636"/>
      <c r="FKR26" s="1636"/>
      <c r="FKS26" s="1636"/>
      <c r="FKT26" s="1636"/>
      <c r="FKU26" s="1636"/>
      <c r="FKV26" s="1636"/>
      <c r="FKW26" s="1636"/>
      <c r="FKX26" s="1636"/>
      <c r="FKY26" s="1636"/>
      <c r="FKZ26" s="1636"/>
      <c r="FLA26" s="1636"/>
      <c r="FLB26" s="1636"/>
      <c r="FLC26" s="1636"/>
      <c r="FLD26" s="1636"/>
      <c r="FLE26" s="1636"/>
      <c r="FLF26" s="1636"/>
      <c r="FLG26" s="1636"/>
      <c r="FLH26" s="1636"/>
      <c r="FLI26" s="1636"/>
      <c r="FLJ26" s="1636"/>
      <c r="FLK26" s="1636"/>
      <c r="FLL26" s="1636"/>
      <c r="FLM26" s="1636"/>
      <c r="FLN26" s="1636"/>
      <c r="FLO26" s="1636"/>
      <c r="FLP26" s="1636"/>
      <c r="FLQ26" s="1636"/>
      <c r="FLR26" s="1636"/>
      <c r="FLS26" s="1636"/>
      <c r="FLT26" s="1636"/>
      <c r="FLU26" s="1636"/>
      <c r="FLV26" s="1636"/>
      <c r="FLW26" s="1636"/>
      <c r="FLX26" s="1636"/>
      <c r="FLY26" s="1636"/>
      <c r="FLZ26" s="1636"/>
      <c r="FMA26" s="1636"/>
      <c r="FMB26" s="1636"/>
      <c r="FMC26" s="1636"/>
      <c r="FMD26" s="1636"/>
      <c r="FME26" s="1636"/>
      <c r="FMF26" s="1636"/>
      <c r="FMG26" s="1636"/>
      <c r="FMH26" s="1636"/>
      <c r="FMI26" s="1636"/>
      <c r="FMJ26" s="1636"/>
      <c r="FMK26" s="1636"/>
      <c r="FML26" s="1636"/>
      <c r="FMM26" s="1636"/>
      <c r="FMN26" s="1636"/>
      <c r="FMO26" s="1636"/>
      <c r="FMP26" s="1636"/>
      <c r="FMQ26" s="1636"/>
      <c r="FMR26" s="1636"/>
      <c r="FMS26" s="1636"/>
      <c r="FMT26" s="1636"/>
      <c r="FMU26" s="1636"/>
      <c r="FMV26" s="1636"/>
      <c r="FMW26" s="1636"/>
      <c r="FMX26" s="1636"/>
      <c r="FMY26" s="1636"/>
      <c r="FMZ26" s="1636"/>
      <c r="FNA26" s="1636"/>
      <c r="FNB26" s="1636"/>
      <c r="FNC26" s="1636"/>
      <c r="FND26" s="1636"/>
      <c r="FNE26" s="1636"/>
      <c r="FNF26" s="1636"/>
      <c r="FNG26" s="1636"/>
      <c r="FNH26" s="1636"/>
      <c r="FNI26" s="1636"/>
      <c r="FNJ26" s="1636"/>
      <c r="FNK26" s="1636"/>
      <c r="FNL26" s="1636"/>
      <c r="FNM26" s="1636"/>
      <c r="FNN26" s="1636"/>
      <c r="FNO26" s="1636"/>
      <c r="FNP26" s="1636"/>
      <c r="FNQ26" s="1636"/>
      <c r="FNR26" s="1636"/>
      <c r="FNS26" s="1636"/>
      <c r="FNT26" s="1636"/>
      <c r="FNU26" s="1636"/>
      <c r="FNV26" s="1636"/>
      <c r="FNW26" s="1636"/>
      <c r="FNX26" s="1636"/>
      <c r="FNY26" s="1636"/>
      <c r="FNZ26" s="1636"/>
      <c r="FOA26" s="1636"/>
      <c r="FOB26" s="1636"/>
      <c r="FOC26" s="1636"/>
      <c r="FOD26" s="1636"/>
      <c r="FOE26" s="1636"/>
      <c r="FOF26" s="1636"/>
      <c r="FOG26" s="1636"/>
      <c r="FOH26" s="1636"/>
      <c r="FOI26" s="1636"/>
      <c r="FOJ26" s="1636"/>
      <c r="FOK26" s="1636"/>
      <c r="FOL26" s="1636"/>
      <c r="FOM26" s="1636"/>
      <c r="FON26" s="1636"/>
      <c r="FOO26" s="1636"/>
      <c r="FOP26" s="1636"/>
      <c r="FOQ26" s="1636"/>
      <c r="FOR26" s="1636"/>
      <c r="FOS26" s="1636"/>
      <c r="FOT26" s="1636"/>
      <c r="FOU26" s="1636"/>
      <c r="FOV26" s="1636"/>
      <c r="FOW26" s="1636"/>
      <c r="FOX26" s="1636"/>
      <c r="FOY26" s="1636"/>
      <c r="FOZ26" s="1636"/>
      <c r="FPA26" s="1636"/>
      <c r="FPB26" s="1636"/>
      <c r="FPC26" s="1636"/>
      <c r="FPD26" s="1636"/>
      <c r="FPE26" s="1636"/>
      <c r="FPF26" s="1636"/>
      <c r="FPG26" s="1636"/>
      <c r="FPH26" s="1636"/>
      <c r="FPI26" s="1636"/>
      <c r="FPJ26" s="1636"/>
      <c r="FPK26" s="1636"/>
      <c r="FPL26" s="1636"/>
      <c r="FPM26" s="1636"/>
      <c r="FPN26" s="1636"/>
      <c r="FPO26" s="1636"/>
      <c r="FPP26" s="1636"/>
      <c r="FPQ26" s="1636"/>
      <c r="FPR26" s="1636"/>
      <c r="FPS26" s="1636"/>
      <c r="FPT26" s="1636"/>
      <c r="FPU26" s="1636"/>
      <c r="FPV26" s="1636"/>
      <c r="FPW26" s="1636"/>
      <c r="FPX26" s="1636"/>
      <c r="FPY26" s="1636"/>
      <c r="FPZ26" s="1636"/>
      <c r="FQA26" s="1636"/>
      <c r="FQB26" s="1636"/>
      <c r="FQC26" s="1636"/>
      <c r="FQD26" s="1636"/>
      <c r="FQE26" s="1636"/>
      <c r="FQF26" s="1636"/>
      <c r="FQG26" s="1636"/>
      <c r="FQH26" s="1636"/>
      <c r="FQI26" s="1636"/>
      <c r="FQJ26" s="1636"/>
      <c r="FQK26" s="1636"/>
      <c r="FQL26" s="1636"/>
      <c r="FQM26" s="1636"/>
      <c r="FQN26" s="1636"/>
      <c r="FQO26" s="1636"/>
      <c r="FQP26" s="1636"/>
      <c r="FQQ26" s="1636"/>
      <c r="FQR26" s="1636"/>
      <c r="FQS26" s="1636"/>
      <c r="FQT26" s="1636"/>
      <c r="FQU26" s="1636"/>
      <c r="FQV26" s="1636"/>
      <c r="FQW26" s="1636"/>
      <c r="FQX26" s="1636"/>
      <c r="FQY26" s="1636"/>
      <c r="FQZ26" s="1636"/>
      <c r="FRA26" s="1636"/>
      <c r="FRB26" s="1636"/>
      <c r="FRC26" s="1636"/>
      <c r="FRD26" s="1636"/>
      <c r="FRE26" s="1636"/>
      <c r="FRF26" s="1636"/>
      <c r="FRG26" s="1636"/>
      <c r="FRH26" s="1636"/>
      <c r="FRI26" s="1636"/>
      <c r="FRJ26" s="1636"/>
      <c r="FRK26" s="1636"/>
      <c r="FRL26" s="1636"/>
      <c r="FRM26" s="1636"/>
      <c r="FRN26" s="1636"/>
      <c r="FRO26" s="1636"/>
      <c r="FRP26" s="1636"/>
      <c r="FRQ26" s="1636"/>
      <c r="FRR26" s="1636"/>
      <c r="FRS26" s="1636"/>
      <c r="FRT26" s="1636"/>
      <c r="FRU26" s="1636"/>
      <c r="FRV26" s="1636"/>
      <c r="FRW26" s="1636"/>
      <c r="FRX26" s="1636"/>
      <c r="FRY26" s="1636"/>
      <c r="FRZ26" s="1636"/>
      <c r="FSA26" s="1636"/>
      <c r="FSB26" s="1636"/>
      <c r="FSC26" s="1636"/>
      <c r="FSD26" s="1636"/>
      <c r="FSE26" s="1636"/>
      <c r="FSF26" s="1636"/>
      <c r="FSG26" s="1636"/>
      <c r="FSH26" s="1636"/>
      <c r="FSI26" s="1636"/>
      <c r="FSJ26" s="1636"/>
      <c r="FSK26" s="1636"/>
      <c r="FSL26" s="1636"/>
      <c r="FSM26" s="1636"/>
      <c r="FSN26" s="1636"/>
      <c r="FSO26" s="1636"/>
      <c r="FSP26" s="1636"/>
      <c r="FSQ26" s="1636"/>
      <c r="FSR26" s="1636"/>
      <c r="FSS26" s="1636"/>
      <c r="FST26" s="1636"/>
      <c r="FSU26" s="1636"/>
      <c r="FSV26" s="1636"/>
      <c r="FSW26" s="1636"/>
      <c r="FSX26" s="1636"/>
      <c r="FSY26" s="1636"/>
      <c r="FSZ26" s="1636"/>
      <c r="FTA26" s="1636"/>
      <c r="FTB26" s="1636"/>
      <c r="FTC26" s="1636"/>
      <c r="FTD26" s="1636"/>
      <c r="FTE26" s="1636"/>
      <c r="FTF26" s="1636"/>
      <c r="FTG26" s="1636"/>
      <c r="FTH26" s="1636"/>
      <c r="FTI26" s="1636"/>
      <c r="FTJ26" s="1636"/>
      <c r="FTK26" s="1636"/>
      <c r="FTL26" s="1636"/>
      <c r="FTM26" s="1636"/>
      <c r="FTN26" s="1636"/>
      <c r="FTO26" s="1636"/>
      <c r="FTP26" s="1636"/>
      <c r="FTQ26" s="1636"/>
      <c r="FTR26" s="1636"/>
      <c r="FTS26" s="1636"/>
      <c r="FTT26" s="1636"/>
      <c r="FTU26" s="1636"/>
      <c r="FTV26" s="1636"/>
      <c r="FTW26" s="1636"/>
      <c r="FTX26" s="1636"/>
      <c r="FTY26" s="1636"/>
      <c r="FTZ26" s="1636"/>
      <c r="FUA26" s="1636"/>
      <c r="FUB26" s="1636"/>
      <c r="FUC26" s="1636"/>
      <c r="FUD26" s="1636"/>
      <c r="FUE26" s="1636"/>
      <c r="FUF26" s="1636"/>
      <c r="FUG26" s="1636"/>
      <c r="FUH26" s="1636"/>
      <c r="FUI26" s="1636"/>
      <c r="FUJ26" s="1636"/>
      <c r="FUK26" s="1636"/>
      <c r="FUL26" s="1636"/>
      <c r="FUM26" s="1636"/>
      <c r="FUN26" s="1636"/>
      <c r="FUO26" s="1636"/>
      <c r="FUP26" s="1636"/>
      <c r="FUQ26" s="1636"/>
      <c r="FUR26" s="1636"/>
      <c r="FUS26" s="1636"/>
      <c r="FUT26" s="1636"/>
      <c r="FUU26" s="1636"/>
      <c r="FUV26" s="1636"/>
      <c r="FUW26" s="1636"/>
      <c r="FUX26" s="1636"/>
      <c r="FUY26" s="1636"/>
      <c r="FUZ26" s="1636"/>
      <c r="FVA26" s="1636"/>
      <c r="FVB26" s="1636"/>
      <c r="FVC26" s="1636"/>
      <c r="FVD26" s="1636"/>
      <c r="FVE26" s="1636"/>
      <c r="FVF26" s="1636"/>
      <c r="FVG26" s="1636"/>
      <c r="FVH26" s="1636"/>
      <c r="FVI26" s="1636"/>
      <c r="FVJ26" s="1636"/>
      <c r="FVK26" s="1636"/>
      <c r="FVL26" s="1636"/>
      <c r="FVM26" s="1636"/>
      <c r="FVN26" s="1636"/>
      <c r="FVO26" s="1636"/>
      <c r="FVP26" s="1636"/>
      <c r="FVQ26" s="1636"/>
      <c r="FVR26" s="1636"/>
      <c r="FVS26" s="1636"/>
      <c r="FVT26" s="1636"/>
      <c r="FVU26" s="1636"/>
      <c r="FVV26" s="1636"/>
      <c r="FVW26" s="1636"/>
      <c r="FVX26" s="1636"/>
      <c r="FVY26" s="1636"/>
      <c r="FVZ26" s="1636"/>
      <c r="FWA26" s="1636"/>
      <c r="FWB26" s="1636"/>
      <c r="FWC26" s="1636"/>
      <c r="FWD26" s="1636"/>
      <c r="FWE26" s="1636"/>
      <c r="FWF26" s="1636"/>
      <c r="FWG26" s="1636"/>
      <c r="FWH26" s="1636"/>
      <c r="FWI26" s="1636"/>
      <c r="FWJ26" s="1636"/>
      <c r="FWK26" s="1636"/>
      <c r="FWL26" s="1636"/>
      <c r="FWM26" s="1636"/>
      <c r="FWN26" s="1636"/>
      <c r="FWO26" s="1636"/>
      <c r="FWP26" s="1636"/>
      <c r="FWQ26" s="1636"/>
      <c r="FWR26" s="1636"/>
      <c r="FWS26" s="1636"/>
      <c r="FWT26" s="1636"/>
      <c r="FWU26" s="1636"/>
      <c r="FWV26" s="1636"/>
      <c r="FWW26" s="1636"/>
      <c r="FWX26" s="1636"/>
      <c r="FWY26" s="1636"/>
      <c r="FWZ26" s="1636"/>
      <c r="FXA26" s="1636"/>
      <c r="FXB26" s="1636"/>
      <c r="FXC26" s="1636"/>
      <c r="FXD26" s="1636"/>
      <c r="FXE26" s="1636"/>
      <c r="FXF26" s="1636"/>
      <c r="FXG26" s="1636"/>
      <c r="FXH26" s="1636"/>
      <c r="FXI26" s="1636"/>
      <c r="FXJ26" s="1636"/>
      <c r="FXK26" s="1636"/>
      <c r="FXL26" s="1636"/>
      <c r="FXM26" s="1636"/>
      <c r="FXN26" s="1636"/>
      <c r="FXO26" s="1636"/>
      <c r="FXP26" s="1636"/>
      <c r="FXQ26" s="1636"/>
      <c r="FXR26" s="1636"/>
      <c r="FXS26" s="1636"/>
      <c r="FXT26" s="1636"/>
      <c r="FXU26" s="1636"/>
      <c r="FXV26" s="1636"/>
      <c r="FXW26" s="1636"/>
      <c r="FXX26" s="1636"/>
      <c r="FXY26" s="1636"/>
      <c r="FXZ26" s="1636"/>
      <c r="FYA26" s="1636"/>
      <c r="FYB26" s="1636"/>
      <c r="FYC26" s="1636"/>
      <c r="FYD26" s="1636"/>
      <c r="FYE26" s="1636"/>
      <c r="FYF26" s="1636"/>
      <c r="FYG26" s="1636"/>
      <c r="FYH26" s="1636"/>
      <c r="FYI26" s="1636"/>
      <c r="FYJ26" s="1636"/>
      <c r="FYK26" s="1636"/>
      <c r="FYL26" s="1636"/>
      <c r="FYM26" s="1636"/>
      <c r="FYN26" s="1636"/>
      <c r="FYO26" s="1636"/>
      <c r="FYP26" s="1636"/>
      <c r="FYQ26" s="1636"/>
      <c r="FYR26" s="1636"/>
      <c r="FYS26" s="1636"/>
      <c r="FYT26" s="1636"/>
      <c r="FYU26" s="1636"/>
      <c r="FYV26" s="1636"/>
      <c r="FYW26" s="1636"/>
      <c r="FYX26" s="1636"/>
      <c r="FYY26" s="1636"/>
      <c r="FYZ26" s="1636"/>
      <c r="FZA26" s="1636"/>
      <c r="FZB26" s="1636"/>
      <c r="FZC26" s="1636"/>
      <c r="FZD26" s="1636"/>
      <c r="FZE26" s="1636"/>
      <c r="FZF26" s="1636"/>
      <c r="FZG26" s="1636"/>
      <c r="FZH26" s="1636"/>
      <c r="FZI26" s="1636"/>
      <c r="FZJ26" s="1636"/>
      <c r="FZK26" s="1636"/>
      <c r="FZL26" s="1636"/>
      <c r="FZM26" s="1636"/>
      <c r="FZN26" s="1636"/>
      <c r="FZO26" s="1636"/>
      <c r="FZP26" s="1636"/>
      <c r="FZQ26" s="1636"/>
      <c r="FZR26" s="1636"/>
      <c r="FZS26" s="1636"/>
      <c r="FZT26" s="1636"/>
      <c r="FZU26" s="1636"/>
      <c r="FZV26" s="1636"/>
      <c r="FZW26" s="1636"/>
      <c r="FZX26" s="1636"/>
      <c r="FZY26" s="1636"/>
      <c r="FZZ26" s="1636"/>
      <c r="GAA26" s="1636"/>
      <c r="GAB26" s="1636"/>
      <c r="GAC26" s="1636"/>
      <c r="GAD26" s="1636"/>
      <c r="GAE26" s="1636"/>
      <c r="GAF26" s="1636"/>
      <c r="GAG26" s="1636"/>
      <c r="GAH26" s="1636"/>
      <c r="GAI26" s="1636"/>
      <c r="GAJ26" s="1636"/>
      <c r="GAK26" s="1636"/>
      <c r="GAL26" s="1636"/>
      <c r="GAM26" s="1636"/>
      <c r="GAN26" s="1636"/>
      <c r="GAO26" s="1636"/>
      <c r="GAP26" s="1636"/>
      <c r="GAQ26" s="1636"/>
      <c r="GAR26" s="1636"/>
      <c r="GAS26" s="1636"/>
      <c r="GAT26" s="1636"/>
      <c r="GAU26" s="1636"/>
      <c r="GAV26" s="1636"/>
      <c r="GAW26" s="1636"/>
      <c r="GAX26" s="1636"/>
      <c r="GAY26" s="1636"/>
      <c r="GAZ26" s="1636"/>
      <c r="GBA26" s="1636"/>
      <c r="GBB26" s="1636"/>
      <c r="GBC26" s="1636"/>
      <c r="GBD26" s="1636"/>
      <c r="GBE26" s="1636"/>
      <c r="GBF26" s="1636"/>
      <c r="GBG26" s="1636"/>
      <c r="GBH26" s="1636"/>
      <c r="GBI26" s="1636"/>
      <c r="GBJ26" s="1636"/>
      <c r="GBK26" s="1636"/>
      <c r="GBL26" s="1636"/>
      <c r="GBM26" s="1636"/>
      <c r="GBN26" s="1636"/>
      <c r="GBO26" s="1636"/>
      <c r="GBP26" s="1636"/>
      <c r="GBQ26" s="1636"/>
      <c r="GBR26" s="1636"/>
      <c r="GBS26" s="1636"/>
      <c r="GBT26" s="1636"/>
      <c r="GBU26" s="1636"/>
      <c r="GBV26" s="1636"/>
      <c r="GBW26" s="1636"/>
      <c r="GBX26" s="1636"/>
      <c r="GBY26" s="1636"/>
      <c r="GBZ26" s="1636"/>
      <c r="GCA26" s="1636"/>
      <c r="GCB26" s="1636"/>
      <c r="GCC26" s="1636"/>
      <c r="GCD26" s="1636"/>
      <c r="GCE26" s="1636"/>
      <c r="GCF26" s="1636"/>
      <c r="GCG26" s="1636"/>
      <c r="GCH26" s="1636"/>
      <c r="GCI26" s="1636"/>
      <c r="GCJ26" s="1636"/>
      <c r="GCK26" s="1636"/>
      <c r="GCL26" s="1636"/>
      <c r="GCM26" s="1636"/>
      <c r="GCN26" s="1636"/>
      <c r="GCO26" s="1636"/>
      <c r="GCP26" s="1636"/>
      <c r="GCQ26" s="1636"/>
      <c r="GCR26" s="1636"/>
      <c r="GCS26" s="1636"/>
      <c r="GCT26" s="1636"/>
      <c r="GCU26" s="1636"/>
      <c r="GCV26" s="1636"/>
      <c r="GCW26" s="1636"/>
      <c r="GCX26" s="1636"/>
      <c r="GCY26" s="1636"/>
      <c r="GCZ26" s="1636"/>
      <c r="GDA26" s="1636"/>
      <c r="GDB26" s="1636"/>
      <c r="GDC26" s="1636"/>
      <c r="GDD26" s="1636"/>
      <c r="GDE26" s="1636"/>
      <c r="GDF26" s="1636"/>
      <c r="GDG26" s="1636"/>
      <c r="GDH26" s="1636"/>
      <c r="GDI26" s="1636"/>
      <c r="GDJ26" s="1636"/>
      <c r="GDK26" s="1636"/>
      <c r="GDL26" s="1636"/>
      <c r="GDM26" s="1636"/>
      <c r="GDN26" s="1636"/>
      <c r="GDO26" s="1636"/>
      <c r="GDP26" s="1636"/>
      <c r="GDQ26" s="1636"/>
      <c r="GDR26" s="1636"/>
      <c r="GDS26" s="1636"/>
      <c r="GDT26" s="1636"/>
      <c r="GDU26" s="1636"/>
      <c r="GDV26" s="1636"/>
      <c r="GDW26" s="1636"/>
      <c r="GDX26" s="1636"/>
      <c r="GDY26" s="1636"/>
      <c r="GDZ26" s="1636"/>
      <c r="GEA26" s="1636"/>
      <c r="GEB26" s="1636"/>
      <c r="GEC26" s="1636"/>
      <c r="GED26" s="1636"/>
      <c r="GEE26" s="1636"/>
      <c r="GEF26" s="1636"/>
      <c r="GEG26" s="1636"/>
      <c r="GEH26" s="1636"/>
      <c r="GEI26" s="1636"/>
      <c r="GEJ26" s="1636"/>
      <c r="GEK26" s="1636"/>
      <c r="GEL26" s="1636"/>
      <c r="GEM26" s="1636"/>
      <c r="GEN26" s="1636"/>
      <c r="GEO26" s="1636"/>
      <c r="GEP26" s="1636"/>
      <c r="GEQ26" s="1636"/>
      <c r="GER26" s="1636"/>
      <c r="GES26" s="1636"/>
      <c r="GET26" s="1636"/>
      <c r="GEU26" s="1636"/>
      <c r="GEV26" s="1636"/>
      <c r="GEW26" s="1636"/>
      <c r="GEX26" s="1636"/>
      <c r="GEY26" s="1636"/>
      <c r="GEZ26" s="1636"/>
      <c r="GFA26" s="1636"/>
      <c r="GFB26" s="1636"/>
      <c r="GFC26" s="1636"/>
      <c r="GFD26" s="1636"/>
      <c r="GFE26" s="1636"/>
      <c r="GFF26" s="1636"/>
      <c r="GFG26" s="1636"/>
      <c r="GFH26" s="1636"/>
      <c r="GFI26" s="1636"/>
      <c r="GFJ26" s="1636"/>
      <c r="GFK26" s="1636"/>
      <c r="GFL26" s="1636"/>
      <c r="GFM26" s="1636"/>
      <c r="GFN26" s="1636"/>
      <c r="GFO26" s="1636"/>
      <c r="GFP26" s="1636"/>
      <c r="GFQ26" s="1636"/>
      <c r="GFR26" s="1636"/>
      <c r="GFS26" s="1636"/>
      <c r="GFT26" s="1636"/>
      <c r="GFU26" s="1636"/>
      <c r="GFV26" s="1636"/>
      <c r="GFW26" s="1636"/>
      <c r="GFX26" s="1636"/>
      <c r="GFY26" s="1636"/>
      <c r="GFZ26" s="1636"/>
      <c r="GGA26" s="1636"/>
      <c r="GGB26" s="1636"/>
      <c r="GGC26" s="1636"/>
      <c r="GGD26" s="1636"/>
      <c r="GGE26" s="1636"/>
      <c r="GGF26" s="1636"/>
      <c r="GGG26" s="1636"/>
      <c r="GGH26" s="1636"/>
      <c r="GGI26" s="1636"/>
      <c r="GGJ26" s="1636"/>
      <c r="GGK26" s="1636"/>
      <c r="GGL26" s="1636"/>
      <c r="GGM26" s="1636"/>
      <c r="GGN26" s="1636"/>
      <c r="GGO26" s="1636"/>
      <c r="GGP26" s="1636"/>
      <c r="GGQ26" s="1636"/>
      <c r="GGR26" s="1636"/>
      <c r="GGS26" s="1636"/>
      <c r="GGT26" s="1636"/>
      <c r="GGU26" s="1636"/>
      <c r="GGV26" s="1636"/>
      <c r="GGW26" s="1636"/>
      <c r="GGX26" s="1636"/>
      <c r="GGY26" s="1636"/>
      <c r="GGZ26" s="1636"/>
      <c r="GHA26" s="1636"/>
      <c r="GHB26" s="1636"/>
      <c r="GHC26" s="1636"/>
      <c r="GHD26" s="1636"/>
      <c r="GHE26" s="1636"/>
      <c r="GHF26" s="1636"/>
      <c r="GHG26" s="1636"/>
      <c r="GHH26" s="1636"/>
      <c r="GHI26" s="1636"/>
      <c r="GHJ26" s="1636"/>
      <c r="GHK26" s="1636"/>
      <c r="GHL26" s="1636"/>
      <c r="GHM26" s="1636"/>
      <c r="GHN26" s="1636"/>
      <c r="GHO26" s="1636"/>
      <c r="GHP26" s="1636"/>
      <c r="GHQ26" s="1636"/>
      <c r="GHR26" s="1636"/>
      <c r="GHS26" s="1636"/>
      <c r="GHT26" s="1636"/>
      <c r="GHU26" s="1636"/>
      <c r="GHV26" s="1636"/>
      <c r="GHW26" s="1636"/>
      <c r="GHX26" s="1636"/>
      <c r="GHY26" s="1636"/>
      <c r="GHZ26" s="1636"/>
      <c r="GIA26" s="1636"/>
      <c r="GIB26" s="1636"/>
      <c r="GIC26" s="1636"/>
      <c r="GID26" s="1636"/>
      <c r="GIE26" s="1636"/>
      <c r="GIF26" s="1636"/>
      <c r="GIG26" s="1636"/>
      <c r="GIH26" s="1636"/>
      <c r="GII26" s="1636"/>
      <c r="GIJ26" s="1636"/>
      <c r="GIK26" s="1636"/>
      <c r="GIL26" s="1636"/>
      <c r="GIM26" s="1636"/>
      <c r="GIN26" s="1636"/>
      <c r="GIO26" s="1636"/>
      <c r="GIP26" s="1636"/>
      <c r="GIQ26" s="1636"/>
      <c r="GIR26" s="1636"/>
      <c r="GIS26" s="1636"/>
      <c r="GIT26" s="1636"/>
      <c r="GIU26" s="1636"/>
      <c r="GIV26" s="1636"/>
      <c r="GIW26" s="1636"/>
      <c r="GIX26" s="1636"/>
      <c r="GIY26" s="1636"/>
      <c r="GIZ26" s="1636"/>
      <c r="GJA26" s="1636"/>
      <c r="GJB26" s="1636"/>
      <c r="GJC26" s="1636"/>
      <c r="GJD26" s="1636"/>
      <c r="GJE26" s="1636"/>
      <c r="GJF26" s="1636"/>
      <c r="GJG26" s="1636"/>
      <c r="GJH26" s="1636"/>
      <c r="GJI26" s="1636"/>
      <c r="GJJ26" s="1636"/>
      <c r="GJK26" s="1636"/>
      <c r="GJL26" s="1636"/>
      <c r="GJM26" s="1636"/>
      <c r="GJN26" s="1636"/>
      <c r="GJO26" s="1636"/>
      <c r="GJP26" s="1636"/>
      <c r="GJQ26" s="1636"/>
      <c r="GJR26" s="1636"/>
      <c r="GJS26" s="1636"/>
      <c r="GJT26" s="1636"/>
      <c r="GJU26" s="1636"/>
      <c r="GJV26" s="1636"/>
      <c r="GJW26" s="1636"/>
      <c r="GJX26" s="1636"/>
      <c r="GJY26" s="1636"/>
      <c r="GJZ26" s="1636"/>
      <c r="GKA26" s="1636"/>
      <c r="GKB26" s="1636"/>
      <c r="GKC26" s="1636"/>
      <c r="GKD26" s="1636"/>
      <c r="GKE26" s="1636"/>
      <c r="GKF26" s="1636"/>
      <c r="GKG26" s="1636"/>
      <c r="GKH26" s="1636"/>
      <c r="GKI26" s="1636"/>
      <c r="GKJ26" s="1636"/>
      <c r="GKK26" s="1636"/>
      <c r="GKL26" s="1636"/>
      <c r="GKM26" s="1636"/>
      <c r="GKN26" s="1636"/>
      <c r="GKO26" s="1636"/>
      <c r="GKP26" s="1636"/>
      <c r="GKQ26" s="1636"/>
      <c r="GKR26" s="1636"/>
      <c r="GKS26" s="1636"/>
      <c r="GKT26" s="1636"/>
      <c r="GKU26" s="1636"/>
      <c r="GKV26" s="1636"/>
      <c r="GKW26" s="1636"/>
      <c r="GKX26" s="1636"/>
      <c r="GKY26" s="1636"/>
      <c r="GKZ26" s="1636"/>
      <c r="GLA26" s="1636"/>
      <c r="GLB26" s="1636"/>
      <c r="GLC26" s="1636"/>
      <c r="GLD26" s="1636"/>
      <c r="GLE26" s="1636"/>
      <c r="GLF26" s="1636"/>
      <c r="GLG26" s="1636"/>
      <c r="GLH26" s="1636"/>
      <c r="GLI26" s="1636"/>
      <c r="GLJ26" s="1636"/>
      <c r="GLK26" s="1636"/>
      <c r="GLL26" s="1636"/>
      <c r="GLM26" s="1636"/>
      <c r="GLN26" s="1636"/>
      <c r="GLO26" s="1636"/>
      <c r="GLP26" s="1636"/>
      <c r="GLQ26" s="1636"/>
      <c r="GLR26" s="1636"/>
      <c r="GLS26" s="1636"/>
      <c r="GLT26" s="1636"/>
      <c r="GLU26" s="1636"/>
      <c r="GLV26" s="1636"/>
      <c r="GLW26" s="1636"/>
      <c r="GLX26" s="1636"/>
      <c r="GLY26" s="1636"/>
      <c r="GLZ26" s="1636"/>
      <c r="GMA26" s="1636"/>
      <c r="GMB26" s="1636"/>
      <c r="GMC26" s="1636"/>
      <c r="GMD26" s="1636"/>
      <c r="GME26" s="1636"/>
      <c r="GMF26" s="1636"/>
      <c r="GMG26" s="1636"/>
      <c r="GMH26" s="1636"/>
      <c r="GMI26" s="1636"/>
      <c r="GMJ26" s="1636"/>
      <c r="GMK26" s="1636"/>
      <c r="GML26" s="1636"/>
      <c r="GMM26" s="1636"/>
      <c r="GMN26" s="1636"/>
      <c r="GMO26" s="1636"/>
      <c r="GMP26" s="1636"/>
      <c r="GMQ26" s="1636"/>
      <c r="GMR26" s="1636"/>
      <c r="GMS26" s="1636"/>
      <c r="GMT26" s="1636"/>
      <c r="GMU26" s="1636"/>
      <c r="GMV26" s="1636"/>
      <c r="GMW26" s="1636"/>
      <c r="GMX26" s="1636"/>
      <c r="GMY26" s="1636"/>
      <c r="GMZ26" s="1636"/>
      <c r="GNA26" s="1636"/>
      <c r="GNB26" s="1636"/>
      <c r="GNC26" s="1636"/>
      <c r="GND26" s="1636"/>
      <c r="GNE26" s="1636"/>
      <c r="GNF26" s="1636"/>
      <c r="GNG26" s="1636"/>
      <c r="GNH26" s="1636"/>
      <c r="GNI26" s="1636"/>
      <c r="GNJ26" s="1636"/>
      <c r="GNK26" s="1636"/>
      <c r="GNL26" s="1636"/>
      <c r="GNM26" s="1636"/>
      <c r="GNN26" s="1636"/>
      <c r="GNO26" s="1636"/>
      <c r="GNP26" s="1636"/>
      <c r="GNQ26" s="1636"/>
      <c r="GNR26" s="1636"/>
      <c r="GNS26" s="1636"/>
      <c r="GNT26" s="1636"/>
      <c r="GNU26" s="1636"/>
      <c r="GNV26" s="1636"/>
      <c r="GNW26" s="1636"/>
      <c r="GNX26" s="1636"/>
      <c r="GNY26" s="1636"/>
      <c r="GNZ26" s="1636"/>
      <c r="GOA26" s="1636"/>
      <c r="GOB26" s="1636"/>
      <c r="GOC26" s="1636"/>
      <c r="GOD26" s="1636"/>
      <c r="GOE26" s="1636"/>
      <c r="GOF26" s="1636"/>
      <c r="GOG26" s="1636"/>
      <c r="GOH26" s="1636"/>
      <c r="GOI26" s="1636"/>
      <c r="GOJ26" s="1636"/>
      <c r="GOK26" s="1636"/>
      <c r="GOL26" s="1636"/>
      <c r="GOM26" s="1636"/>
      <c r="GON26" s="1636"/>
      <c r="GOO26" s="1636"/>
      <c r="GOP26" s="1636"/>
      <c r="GOQ26" s="1636"/>
      <c r="GOR26" s="1636"/>
      <c r="GOS26" s="1636"/>
      <c r="GOT26" s="1636"/>
      <c r="GOU26" s="1636"/>
      <c r="GOV26" s="1636"/>
      <c r="GOW26" s="1636"/>
      <c r="GOX26" s="1636"/>
      <c r="GOY26" s="1636"/>
      <c r="GOZ26" s="1636"/>
      <c r="GPA26" s="1636"/>
      <c r="GPB26" s="1636"/>
      <c r="GPC26" s="1636"/>
      <c r="GPD26" s="1636"/>
      <c r="GPE26" s="1636"/>
      <c r="GPF26" s="1636"/>
      <c r="GPG26" s="1636"/>
      <c r="GPH26" s="1636"/>
      <c r="GPI26" s="1636"/>
      <c r="GPJ26" s="1636"/>
      <c r="GPK26" s="1636"/>
      <c r="GPL26" s="1636"/>
      <c r="GPM26" s="1636"/>
      <c r="GPN26" s="1636"/>
      <c r="GPO26" s="1636"/>
      <c r="GPP26" s="1636"/>
      <c r="GPQ26" s="1636"/>
      <c r="GPR26" s="1636"/>
      <c r="GPS26" s="1636"/>
      <c r="GPT26" s="1636"/>
      <c r="GPU26" s="1636"/>
      <c r="GPV26" s="1636"/>
      <c r="GPW26" s="1636"/>
      <c r="GPX26" s="1636"/>
      <c r="GPY26" s="1636"/>
      <c r="GPZ26" s="1636"/>
      <c r="GQA26" s="1636"/>
      <c r="GQB26" s="1636"/>
      <c r="GQC26" s="1636"/>
      <c r="GQD26" s="1636"/>
      <c r="GQE26" s="1636"/>
      <c r="GQF26" s="1636"/>
      <c r="GQG26" s="1636"/>
      <c r="GQH26" s="1636"/>
      <c r="GQI26" s="1636"/>
      <c r="GQJ26" s="1636"/>
      <c r="GQK26" s="1636"/>
      <c r="GQL26" s="1636"/>
      <c r="GQM26" s="1636"/>
      <c r="GQN26" s="1636"/>
      <c r="GQO26" s="1636"/>
      <c r="GQP26" s="1636"/>
      <c r="GQQ26" s="1636"/>
      <c r="GQR26" s="1636"/>
      <c r="GQS26" s="1636"/>
      <c r="GQT26" s="1636"/>
      <c r="GQU26" s="1636"/>
      <c r="GQV26" s="1636"/>
      <c r="GQW26" s="1636"/>
      <c r="GQX26" s="1636"/>
      <c r="GQY26" s="1636"/>
      <c r="GQZ26" s="1636"/>
      <c r="GRA26" s="1636"/>
      <c r="GRB26" s="1636"/>
      <c r="GRC26" s="1636"/>
      <c r="GRD26" s="1636"/>
      <c r="GRE26" s="1636"/>
      <c r="GRF26" s="1636"/>
      <c r="GRG26" s="1636"/>
      <c r="GRH26" s="1636"/>
      <c r="GRI26" s="1636"/>
      <c r="GRJ26" s="1636"/>
      <c r="GRK26" s="1636"/>
      <c r="GRL26" s="1636"/>
      <c r="GRM26" s="1636"/>
      <c r="GRN26" s="1636"/>
      <c r="GRO26" s="1636"/>
      <c r="GRP26" s="1636"/>
      <c r="GRQ26" s="1636"/>
      <c r="GRR26" s="1636"/>
      <c r="GRS26" s="1636"/>
      <c r="GRT26" s="1636"/>
      <c r="GRU26" s="1636"/>
      <c r="GRV26" s="1636"/>
      <c r="GRW26" s="1636"/>
      <c r="GRX26" s="1636"/>
      <c r="GRY26" s="1636"/>
      <c r="GRZ26" s="1636"/>
      <c r="GSA26" s="1636"/>
      <c r="GSB26" s="1636"/>
      <c r="GSC26" s="1636"/>
      <c r="GSD26" s="1636"/>
      <c r="GSE26" s="1636"/>
      <c r="GSF26" s="1636"/>
      <c r="GSG26" s="1636"/>
      <c r="GSH26" s="1636"/>
      <c r="GSI26" s="1636"/>
      <c r="GSJ26" s="1636"/>
      <c r="GSK26" s="1636"/>
      <c r="GSL26" s="1636"/>
      <c r="GSM26" s="1636"/>
      <c r="GSN26" s="1636"/>
      <c r="GSO26" s="1636"/>
      <c r="GSP26" s="1636"/>
      <c r="GSQ26" s="1636"/>
      <c r="GSR26" s="1636"/>
      <c r="GSS26" s="1636"/>
      <c r="GST26" s="1636"/>
      <c r="GSU26" s="1636"/>
      <c r="GSV26" s="1636"/>
      <c r="GSW26" s="1636"/>
      <c r="GSX26" s="1636"/>
      <c r="GSY26" s="1636"/>
      <c r="GSZ26" s="1636"/>
      <c r="GTA26" s="1636"/>
      <c r="GTB26" s="1636"/>
      <c r="GTC26" s="1636"/>
      <c r="GTD26" s="1636"/>
      <c r="GTE26" s="1636"/>
      <c r="GTF26" s="1636"/>
      <c r="GTG26" s="1636"/>
      <c r="GTH26" s="1636"/>
      <c r="GTI26" s="1636"/>
      <c r="GTJ26" s="1636"/>
      <c r="GTK26" s="1636"/>
      <c r="GTL26" s="1636"/>
      <c r="GTM26" s="1636"/>
      <c r="GTN26" s="1636"/>
      <c r="GTO26" s="1636"/>
      <c r="GTP26" s="1636"/>
      <c r="GTQ26" s="1636"/>
      <c r="GTR26" s="1636"/>
      <c r="GTS26" s="1636"/>
      <c r="GTT26" s="1636"/>
      <c r="GTU26" s="1636"/>
      <c r="GTV26" s="1636"/>
      <c r="GTW26" s="1636"/>
      <c r="GTX26" s="1636"/>
      <c r="GTY26" s="1636"/>
      <c r="GTZ26" s="1636"/>
      <c r="GUA26" s="1636"/>
      <c r="GUB26" s="1636"/>
      <c r="GUC26" s="1636"/>
      <c r="GUD26" s="1636"/>
      <c r="GUE26" s="1636"/>
      <c r="GUF26" s="1636"/>
      <c r="GUG26" s="1636"/>
      <c r="GUH26" s="1636"/>
      <c r="GUI26" s="1636"/>
      <c r="GUJ26" s="1636"/>
      <c r="GUK26" s="1636"/>
      <c r="GUL26" s="1636"/>
      <c r="GUM26" s="1636"/>
      <c r="GUN26" s="1636"/>
      <c r="GUO26" s="1636"/>
      <c r="GUP26" s="1636"/>
      <c r="GUQ26" s="1636"/>
      <c r="GUR26" s="1636"/>
      <c r="GUS26" s="1636"/>
      <c r="GUT26" s="1636"/>
      <c r="GUU26" s="1636"/>
      <c r="GUV26" s="1636"/>
      <c r="GUW26" s="1636"/>
      <c r="GUX26" s="1636"/>
      <c r="GUY26" s="1636"/>
      <c r="GUZ26" s="1636"/>
      <c r="GVA26" s="1636"/>
      <c r="GVB26" s="1636"/>
      <c r="GVC26" s="1636"/>
      <c r="GVD26" s="1636"/>
      <c r="GVE26" s="1636"/>
      <c r="GVF26" s="1636"/>
      <c r="GVG26" s="1636"/>
      <c r="GVH26" s="1636"/>
      <c r="GVI26" s="1636"/>
      <c r="GVJ26" s="1636"/>
      <c r="GVK26" s="1636"/>
      <c r="GVL26" s="1636"/>
      <c r="GVM26" s="1636"/>
      <c r="GVN26" s="1636"/>
      <c r="GVO26" s="1636"/>
      <c r="GVP26" s="1636"/>
      <c r="GVQ26" s="1636"/>
      <c r="GVR26" s="1636"/>
      <c r="GVS26" s="1636"/>
      <c r="GVT26" s="1636"/>
      <c r="GVU26" s="1636"/>
      <c r="GVV26" s="1636"/>
      <c r="GVW26" s="1636"/>
      <c r="GVX26" s="1636"/>
      <c r="GVY26" s="1636"/>
      <c r="GVZ26" s="1636"/>
      <c r="GWA26" s="1636"/>
      <c r="GWB26" s="1636"/>
      <c r="GWC26" s="1636"/>
      <c r="GWD26" s="1636"/>
      <c r="GWE26" s="1636"/>
      <c r="GWF26" s="1636"/>
      <c r="GWG26" s="1636"/>
      <c r="GWH26" s="1636"/>
      <c r="GWI26" s="1636"/>
      <c r="GWJ26" s="1636"/>
      <c r="GWK26" s="1636"/>
      <c r="GWL26" s="1636"/>
      <c r="GWM26" s="1636"/>
      <c r="GWN26" s="1636"/>
      <c r="GWO26" s="1636"/>
      <c r="GWP26" s="1636"/>
      <c r="GWQ26" s="1636"/>
      <c r="GWR26" s="1636"/>
      <c r="GWS26" s="1636"/>
      <c r="GWT26" s="1636"/>
      <c r="GWU26" s="1636"/>
      <c r="GWV26" s="1636"/>
      <c r="GWW26" s="1636"/>
      <c r="GWX26" s="1636"/>
      <c r="GWY26" s="1636"/>
      <c r="GWZ26" s="1636"/>
      <c r="GXA26" s="1636"/>
      <c r="GXB26" s="1636"/>
      <c r="GXC26" s="1636"/>
      <c r="GXD26" s="1636"/>
      <c r="GXE26" s="1636"/>
      <c r="GXF26" s="1636"/>
      <c r="GXG26" s="1636"/>
      <c r="GXH26" s="1636"/>
      <c r="GXI26" s="1636"/>
      <c r="GXJ26" s="1636"/>
      <c r="GXK26" s="1636"/>
      <c r="GXL26" s="1636"/>
      <c r="GXM26" s="1636"/>
      <c r="GXN26" s="1636"/>
      <c r="GXO26" s="1636"/>
      <c r="GXP26" s="1636"/>
      <c r="GXQ26" s="1636"/>
      <c r="GXR26" s="1636"/>
      <c r="GXS26" s="1636"/>
      <c r="GXT26" s="1636"/>
      <c r="GXU26" s="1636"/>
      <c r="GXV26" s="1636"/>
      <c r="GXW26" s="1636"/>
      <c r="GXX26" s="1636"/>
      <c r="GXY26" s="1636"/>
      <c r="GXZ26" s="1636"/>
      <c r="GYA26" s="1636"/>
      <c r="GYB26" s="1636"/>
      <c r="GYC26" s="1636"/>
      <c r="GYD26" s="1636"/>
      <c r="GYE26" s="1636"/>
      <c r="GYF26" s="1636"/>
      <c r="GYG26" s="1636"/>
      <c r="GYH26" s="1636"/>
      <c r="GYI26" s="1636"/>
      <c r="GYJ26" s="1636"/>
      <c r="GYK26" s="1636"/>
      <c r="GYL26" s="1636"/>
      <c r="GYM26" s="1636"/>
      <c r="GYN26" s="1636"/>
      <c r="GYO26" s="1636"/>
      <c r="GYP26" s="1636"/>
      <c r="GYQ26" s="1636"/>
      <c r="GYR26" s="1636"/>
      <c r="GYS26" s="1636"/>
      <c r="GYT26" s="1636"/>
      <c r="GYU26" s="1636"/>
      <c r="GYV26" s="1636"/>
      <c r="GYW26" s="1636"/>
      <c r="GYX26" s="1636"/>
      <c r="GYY26" s="1636"/>
      <c r="GYZ26" s="1636"/>
      <c r="GZA26" s="1636"/>
      <c r="GZB26" s="1636"/>
      <c r="GZC26" s="1636"/>
      <c r="GZD26" s="1636"/>
      <c r="GZE26" s="1636"/>
      <c r="GZF26" s="1636"/>
      <c r="GZG26" s="1636"/>
      <c r="GZH26" s="1636"/>
      <c r="GZI26" s="1636"/>
      <c r="GZJ26" s="1636"/>
      <c r="GZK26" s="1636"/>
      <c r="GZL26" s="1636"/>
      <c r="GZM26" s="1636"/>
      <c r="GZN26" s="1636"/>
      <c r="GZO26" s="1636"/>
      <c r="GZP26" s="1636"/>
      <c r="GZQ26" s="1636"/>
      <c r="GZR26" s="1636"/>
      <c r="GZS26" s="1636"/>
      <c r="GZT26" s="1636"/>
      <c r="GZU26" s="1636"/>
      <c r="GZV26" s="1636"/>
      <c r="GZW26" s="1636"/>
      <c r="GZX26" s="1636"/>
      <c r="GZY26" s="1636"/>
      <c r="GZZ26" s="1636"/>
      <c r="HAA26" s="1636"/>
      <c r="HAB26" s="1636"/>
      <c r="HAC26" s="1636"/>
      <c r="HAD26" s="1636"/>
      <c r="HAE26" s="1636"/>
      <c r="HAF26" s="1636"/>
      <c r="HAG26" s="1636"/>
      <c r="HAH26" s="1636"/>
      <c r="HAI26" s="1636"/>
      <c r="HAJ26" s="1636"/>
      <c r="HAK26" s="1636"/>
      <c r="HAL26" s="1636"/>
      <c r="HAM26" s="1636"/>
      <c r="HAN26" s="1636"/>
      <c r="HAO26" s="1636"/>
      <c r="HAP26" s="1636"/>
      <c r="HAQ26" s="1636"/>
      <c r="HAR26" s="1636"/>
      <c r="HAS26" s="1636"/>
      <c r="HAT26" s="1636"/>
      <c r="HAU26" s="1636"/>
      <c r="HAV26" s="1636"/>
      <c r="HAW26" s="1636"/>
      <c r="HAX26" s="1636"/>
      <c r="HAY26" s="1636"/>
      <c r="HAZ26" s="1636"/>
      <c r="HBA26" s="1636"/>
      <c r="HBB26" s="1636"/>
      <c r="HBC26" s="1636"/>
      <c r="HBD26" s="1636"/>
      <c r="HBE26" s="1636"/>
      <c r="HBF26" s="1636"/>
      <c r="HBG26" s="1636"/>
      <c r="HBH26" s="1636"/>
      <c r="HBI26" s="1636"/>
      <c r="HBJ26" s="1636"/>
      <c r="HBK26" s="1636"/>
      <c r="HBL26" s="1636"/>
      <c r="HBM26" s="1636"/>
      <c r="HBN26" s="1636"/>
      <c r="HBO26" s="1636"/>
      <c r="HBP26" s="1636"/>
      <c r="HBQ26" s="1636"/>
      <c r="HBR26" s="1636"/>
      <c r="HBS26" s="1636"/>
      <c r="HBT26" s="1636"/>
      <c r="HBU26" s="1636"/>
      <c r="HBV26" s="1636"/>
      <c r="HBW26" s="1636"/>
      <c r="HBX26" s="1636"/>
      <c r="HBY26" s="1636"/>
      <c r="HBZ26" s="1636"/>
      <c r="HCA26" s="1636"/>
      <c r="HCB26" s="1636"/>
      <c r="HCC26" s="1636"/>
      <c r="HCD26" s="1636"/>
      <c r="HCE26" s="1636"/>
      <c r="HCF26" s="1636"/>
      <c r="HCG26" s="1636"/>
      <c r="HCH26" s="1636"/>
      <c r="HCI26" s="1636"/>
      <c r="HCJ26" s="1636"/>
      <c r="HCK26" s="1636"/>
      <c r="HCL26" s="1636"/>
      <c r="HCM26" s="1636"/>
      <c r="HCN26" s="1636"/>
      <c r="HCO26" s="1636"/>
      <c r="HCP26" s="1636"/>
      <c r="HCQ26" s="1636"/>
      <c r="HCR26" s="1636"/>
      <c r="HCS26" s="1636"/>
      <c r="HCT26" s="1636"/>
      <c r="HCU26" s="1636"/>
      <c r="HCV26" s="1636"/>
      <c r="HCW26" s="1636"/>
      <c r="HCX26" s="1636"/>
      <c r="HCY26" s="1636"/>
      <c r="HCZ26" s="1636"/>
      <c r="HDA26" s="1636"/>
      <c r="HDB26" s="1636"/>
      <c r="HDC26" s="1636"/>
      <c r="HDD26" s="1636"/>
      <c r="HDE26" s="1636"/>
      <c r="HDF26" s="1636"/>
      <c r="HDG26" s="1636"/>
      <c r="HDH26" s="1636"/>
      <c r="HDI26" s="1636"/>
      <c r="HDJ26" s="1636"/>
      <c r="HDK26" s="1636"/>
      <c r="HDL26" s="1636"/>
      <c r="HDM26" s="1636"/>
      <c r="HDN26" s="1636"/>
      <c r="HDO26" s="1636"/>
      <c r="HDP26" s="1636"/>
      <c r="HDQ26" s="1636"/>
      <c r="HDR26" s="1636"/>
      <c r="HDS26" s="1636"/>
      <c r="HDT26" s="1636"/>
      <c r="HDU26" s="1636"/>
      <c r="HDV26" s="1636"/>
      <c r="HDW26" s="1636"/>
      <c r="HDX26" s="1636"/>
      <c r="HDY26" s="1636"/>
      <c r="HDZ26" s="1636"/>
      <c r="HEA26" s="1636"/>
      <c r="HEB26" s="1636"/>
      <c r="HEC26" s="1636"/>
      <c r="HED26" s="1636"/>
      <c r="HEE26" s="1636"/>
      <c r="HEF26" s="1636"/>
      <c r="HEG26" s="1636"/>
      <c r="HEH26" s="1636"/>
      <c r="HEI26" s="1636"/>
      <c r="HEJ26" s="1636"/>
      <c r="HEK26" s="1636"/>
      <c r="HEL26" s="1636"/>
      <c r="HEM26" s="1636"/>
      <c r="HEN26" s="1636"/>
      <c r="HEO26" s="1636"/>
      <c r="HEP26" s="1636"/>
      <c r="HEQ26" s="1636"/>
      <c r="HER26" s="1636"/>
      <c r="HES26" s="1636"/>
      <c r="HET26" s="1636"/>
      <c r="HEU26" s="1636"/>
      <c r="HEV26" s="1636"/>
      <c r="HEW26" s="1636"/>
      <c r="HEX26" s="1636"/>
      <c r="HEY26" s="1636"/>
      <c r="HEZ26" s="1636"/>
      <c r="HFA26" s="1636"/>
      <c r="HFB26" s="1636"/>
      <c r="HFC26" s="1636"/>
      <c r="HFD26" s="1636"/>
      <c r="HFE26" s="1636"/>
      <c r="HFF26" s="1636"/>
      <c r="HFG26" s="1636"/>
      <c r="HFH26" s="1636"/>
      <c r="HFI26" s="1636"/>
      <c r="HFJ26" s="1636"/>
      <c r="HFK26" s="1636"/>
      <c r="HFL26" s="1636"/>
      <c r="HFM26" s="1636"/>
      <c r="HFN26" s="1636"/>
      <c r="HFO26" s="1636"/>
      <c r="HFP26" s="1636"/>
      <c r="HFQ26" s="1636"/>
      <c r="HFR26" s="1636"/>
      <c r="HFS26" s="1636"/>
      <c r="HFT26" s="1636"/>
      <c r="HFU26" s="1636"/>
      <c r="HFV26" s="1636"/>
      <c r="HFW26" s="1636"/>
      <c r="HFX26" s="1636"/>
      <c r="HFY26" s="1636"/>
      <c r="HFZ26" s="1636"/>
      <c r="HGA26" s="1636"/>
      <c r="HGB26" s="1636"/>
      <c r="HGC26" s="1636"/>
      <c r="HGD26" s="1636"/>
      <c r="HGE26" s="1636"/>
      <c r="HGF26" s="1636"/>
      <c r="HGG26" s="1636"/>
      <c r="HGH26" s="1636"/>
      <c r="HGI26" s="1636"/>
      <c r="HGJ26" s="1636"/>
      <c r="HGK26" s="1636"/>
      <c r="HGL26" s="1636"/>
      <c r="HGM26" s="1636"/>
      <c r="HGN26" s="1636"/>
      <c r="HGO26" s="1636"/>
      <c r="HGP26" s="1636"/>
      <c r="HGQ26" s="1636"/>
      <c r="HGR26" s="1636"/>
      <c r="HGS26" s="1636"/>
      <c r="HGT26" s="1636"/>
      <c r="HGU26" s="1636"/>
      <c r="HGV26" s="1636"/>
      <c r="HGW26" s="1636"/>
      <c r="HGX26" s="1636"/>
      <c r="HGY26" s="1636"/>
      <c r="HGZ26" s="1636"/>
      <c r="HHA26" s="1636"/>
      <c r="HHB26" s="1636"/>
      <c r="HHC26" s="1636"/>
      <c r="HHD26" s="1636"/>
      <c r="HHE26" s="1636"/>
      <c r="HHF26" s="1636"/>
      <c r="HHG26" s="1636"/>
      <c r="HHH26" s="1636"/>
      <c r="HHI26" s="1636"/>
      <c r="HHJ26" s="1636"/>
      <c r="HHK26" s="1636"/>
      <c r="HHL26" s="1636"/>
      <c r="HHM26" s="1636"/>
      <c r="HHN26" s="1636"/>
      <c r="HHO26" s="1636"/>
      <c r="HHP26" s="1636"/>
      <c r="HHQ26" s="1636"/>
      <c r="HHR26" s="1636"/>
      <c r="HHS26" s="1636"/>
      <c r="HHT26" s="1636"/>
      <c r="HHU26" s="1636"/>
      <c r="HHV26" s="1636"/>
      <c r="HHW26" s="1636"/>
      <c r="HHX26" s="1636"/>
      <c r="HHY26" s="1636"/>
      <c r="HHZ26" s="1636"/>
      <c r="HIA26" s="1636"/>
      <c r="HIB26" s="1636"/>
      <c r="HIC26" s="1636"/>
      <c r="HID26" s="1636"/>
      <c r="HIE26" s="1636"/>
      <c r="HIF26" s="1636"/>
      <c r="HIG26" s="1636"/>
      <c r="HIH26" s="1636"/>
      <c r="HII26" s="1636"/>
      <c r="HIJ26" s="1636"/>
      <c r="HIK26" s="1636"/>
      <c r="HIL26" s="1636"/>
      <c r="HIM26" s="1636"/>
      <c r="HIN26" s="1636"/>
      <c r="HIO26" s="1636"/>
      <c r="HIP26" s="1636"/>
      <c r="HIQ26" s="1636"/>
      <c r="HIR26" s="1636"/>
      <c r="HIS26" s="1636"/>
      <c r="HIT26" s="1636"/>
      <c r="HIU26" s="1636"/>
      <c r="HIV26" s="1636"/>
      <c r="HIW26" s="1636"/>
      <c r="HIX26" s="1636"/>
      <c r="HIY26" s="1636"/>
      <c r="HIZ26" s="1636"/>
      <c r="HJA26" s="1636"/>
      <c r="HJB26" s="1636"/>
      <c r="HJC26" s="1636"/>
      <c r="HJD26" s="1636"/>
      <c r="HJE26" s="1636"/>
      <c r="HJF26" s="1636"/>
      <c r="HJG26" s="1636"/>
      <c r="HJH26" s="1636"/>
      <c r="HJI26" s="1636"/>
      <c r="HJJ26" s="1636"/>
      <c r="HJK26" s="1636"/>
      <c r="HJL26" s="1636"/>
      <c r="HJM26" s="1636"/>
      <c r="HJN26" s="1636"/>
      <c r="HJO26" s="1636"/>
      <c r="HJP26" s="1636"/>
      <c r="HJQ26" s="1636"/>
      <c r="HJR26" s="1636"/>
      <c r="HJS26" s="1636"/>
      <c r="HJT26" s="1636"/>
      <c r="HJU26" s="1636"/>
      <c r="HJV26" s="1636"/>
      <c r="HJW26" s="1636"/>
      <c r="HJX26" s="1636"/>
      <c r="HJY26" s="1636"/>
      <c r="HJZ26" s="1636"/>
      <c r="HKA26" s="1636"/>
      <c r="HKB26" s="1636"/>
      <c r="HKC26" s="1636"/>
      <c r="HKD26" s="1636"/>
      <c r="HKE26" s="1636"/>
      <c r="HKF26" s="1636"/>
      <c r="HKG26" s="1636"/>
      <c r="HKH26" s="1636"/>
      <c r="HKI26" s="1636"/>
      <c r="HKJ26" s="1636"/>
      <c r="HKK26" s="1636"/>
      <c r="HKL26" s="1636"/>
      <c r="HKM26" s="1636"/>
      <c r="HKN26" s="1636"/>
      <c r="HKO26" s="1636"/>
      <c r="HKP26" s="1636"/>
      <c r="HKQ26" s="1636"/>
      <c r="HKR26" s="1636"/>
      <c r="HKS26" s="1636"/>
      <c r="HKT26" s="1636"/>
      <c r="HKU26" s="1636"/>
      <c r="HKV26" s="1636"/>
      <c r="HKW26" s="1636"/>
      <c r="HKX26" s="1636"/>
      <c r="HKY26" s="1636"/>
      <c r="HKZ26" s="1636"/>
      <c r="HLA26" s="1636"/>
      <c r="HLB26" s="1636"/>
      <c r="HLC26" s="1636"/>
      <c r="HLD26" s="1636"/>
      <c r="HLE26" s="1636"/>
      <c r="HLF26" s="1636"/>
      <c r="HLG26" s="1636"/>
      <c r="HLH26" s="1636"/>
      <c r="HLI26" s="1636"/>
      <c r="HLJ26" s="1636"/>
      <c r="HLK26" s="1636"/>
      <c r="HLL26" s="1636"/>
      <c r="HLM26" s="1636"/>
      <c r="HLN26" s="1636"/>
      <c r="HLO26" s="1636"/>
      <c r="HLP26" s="1636"/>
      <c r="HLQ26" s="1636"/>
      <c r="HLR26" s="1636"/>
      <c r="HLS26" s="1636"/>
      <c r="HLT26" s="1636"/>
      <c r="HLU26" s="1636"/>
      <c r="HLV26" s="1636"/>
      <c r="HLW26" s="1636"/>
      <c r="HLX26" s="1636"/>
      <c r="HLY26" s="1636"/>
      <c r="HLZ26" s="1636"/>
      <c r="HMA26" s="1636"/>
      <c r="HMB26" s="1636"/>
      <c r="HMC26" s="1636"/>
      <c r="HMD26" s="1636"/>
      <c r="HME26" s="1636"/>
      <c r="HMF26" s="1636"/>
      <c r="HMG26" s="1636"/>
      <c r="HMH26" s="1636"/>
      <c r="HMI26" s="1636"/>
      <c r="HMJ26" s="1636"/>
      <c r="HMK26" s="1636"/>
      <c r="HML26" s="1636"/>
      <c r="HMM26" s="1636"/>
      <c r="HMN26" s="1636"/>
      <c r="HMO26" s="1636"/>
      <c r="HMP26" s="1636"/>
      <c r="HMQ26" s="1636"/>
      <c r="HMR26" s="1636"/>
      <c r="HMS26" s="1636"/>
      <c r="HMT26" s="1636"/>
      <c r="HMU26" s="1636"/>
      <c r="HMV26" s="1636"/>
      <c r="HMW26" s="1636"/>
      <c r="HMX26" s="1636"/>
      <c r="HMY26" s="1636"/>
      <c r="HMZ26" s="1636"/>
      <c r="HNA26" s="1636"/>
      <c r="HNB26" s="1636"/>
      <c r="HNC26" s="1636"/>
      <c r="HND26" s="1636"/>
      <c r="HNE26" s="1636"/>
      <c r="HNF26" s="1636"/>
      <c r="HNG26" s="1636"/>
      <c r="HNH26" s="1636"/>
      <c r="HNI26" s="1636"/>
      <c r="HNJ26" s="1636"/>
      <c r="HNK26" s="1636"/>
      <c r="HNL26" s="1636"/>
      <c r="HNM26" s="1636"/>
      <c r="HNN26" s="1636"/>
      <c r="HNO26" s="1636"/>
      <c r="HNP26" s="1636"/>
      <c r="HNQ26" s="1636"/>
      <c r="HNR26" s="1636"/>
      <c r="HNS26" s="1636"/>
      <c r="HNT26" s="1636"/>
      <c r="HNU26" s="1636"/>
      <c r="HNV26" s="1636"/>
      <c r="HNW26" s="1636"/>
      <c r="HNX26" s="1636"/>
      <c r="HNY26" s="1636"/>
      <c r="HNZ26" s="1636"/>
      <c r="HOA26" s="1636"/>
      <c r="HOB26" s="1636"/>
      <c r="HOC26" s="1636"/>
      <c r="HOD26" s="1636"/>
      <c r="HOE26" s="1636"/>
      <c r="HOF26" s="1636"/>
      <c r="HOG26" s="1636"/>
      <c r="HOH26" s="1636"/>
      <c r="HOI26" s="1636"/>
      <c r="HOJ26" s="1636"/>
      <c r="HOK26" s="1636"/>
      <c r="HOL26" s="1636"/>
      <c r="HOM26" s="1636"/>
      <c r="HON26" s="1636"/>
      <c r="HOO26" s="1636"/>
      <c r="HOP26" s="1636"/>
      <c r="HOQ26" s="1636"/>
      <c r="HOR26" s="1636"/>
      <c r="HOS26" s="1636"/>
      <c r="HOT26" s="1636"/>
      <c r="HOU26" s="1636"/>
      <c r="HOV26" s="1636"/>
      <c r="HOW26" s="1636"/>
      <c r="HOX26" s="1636"/>
      <c r="HOY26" s="1636"/>
      <c r="HOZ26" s="1636"/>
      <c r="HPA26" s="1636"/>
      <c r="HPB26" s="1636"/>
      <c r="HPC26" s="1636"/>
      <c r="HPD26" s="1636"/>
      <c r="HPE26" s="1636"/>
      <c r="HPF26" s="1636"/>
      <c r="HPG26" s="1636"/>
      <c r="HPH26" s="1636"/>
      <c r="HPI26" s="1636"/>
      <c r="HPJ26" s="1636"/>
      <c r="HPK26" s="1636"/>
      <c r="HPL26" s="1636"/>
      <c r="HPM26" s="1636"/>
      <c r="HPN26" s="1636"/>
      <c r="HPO26" s="1636"/>
      <c r="HPP26" s="1636"/>
      <c r="HPQ26" s="1636"/>
      <c r="HPR26" s="1636"/>
      <c r="HPS26" s="1636"/>
      <c r="HPT26" s="1636"/>
      <c r="HPU26" s="1636"/>
      <c r="HPV26" s="1636"/>
      <c r="HPW26" s="1636"/>
      <c r="HPX26" s="1636"/>
      <c r="HPY26" s="1636"/>
      <c r="HPZ26" s="1636"/>
      <c r="HQA26" s="1636"/>
      <c r="HQB26" s="1636"/>
      <c r="HQC26" s="1636"/>
      <c r="HQD26" s="1636"/>
      <c r="HQE26" s="1636"/>
      <c r="HQF26" s="1636"/>
      <c r="HQG26" s="1636"/>
      <c r="HQH26" s="1636"/>
      <c r="HQI26" s="1636"/>
      <c r="HQJ26" s="1636"/>
      <c r="HQK26" s="1636"/>
      <c r="HQL26" s="1636"/>
      <c r="HQM26" s="1636"/>
      <c r="HQN26" s="1636"/>
      <c r="HQO26" s="1636"/>
      <c r="HQP26" s="1636"/>
      <c r="HQQ26" s="1636"/>
      <c r="HQR26" s="1636"/>
      <c r="HQS26" s="1636"/>
      <c r="HQT26" s="1636"/>
      <c r="HQU26" s="1636"/>
      <c r="HQV26" s="1636"/>
      <c r="HQW26" s="1636"/>
      <c r="HQX26" s="1636"/>
      <c r="HQY26" s="1636"/>
      <c r="HQZ26" s="1636"/>
      <c r="HRA26" s="1636"/>
      <c r="HRB26" s="1636"/>
      <c r="HRC26" s="1636"/>
      <c r="HRD26" s="1636"/>
      <c r="HRE26" s="1636"/>
      <c r="HRF26" s="1636"/>
      <c r="HRG26" s="1636"/>
      <c r="HRH26" s="1636"/>
      <c r="HRI26" s="1636"/>
      <c r="HRJ26" s="1636"/>
      <c r="HRK26" s="1636"/>
      <c r="HRL26" s="1636"/>
      <c r="HRM26" s="1636"/>
      <c r="HRN26" s="1636"/>
      <c r="HRO26" s="1636"/>
      <c r="HRP26" s="1636"/>
      <c r="HRQ26" s="1636"/>
      <c r="HRR26" s="1636"/>
      <c r="HRS26" s="1636"/>
      <c r="HRT26" s="1636"/>
      <c r="HRU26" s="1636"/>
      <c r="HRV26" s="1636"/>
      <c r="HRW26" s="1636"/>
      <c r="HRX26" s="1636"/>
      <c r="HRY26" s="1636"/>
      <c r="HRZ26" s="1636"/>
      <c r="HSA26" s="1636"/>
      <c r="HSB26" s="1636"/>
      <c r="HSC26" s="1636"/>
      <c r="HSD26" s="1636"/>
      <c r="HSE26" s="1636"/>
      <c r="HSF26" s="1636"/>
      <c r="HSG26" s="1636"/>
      <c r="HSH26" s="1636"/>
      <c r="HSI26" s="1636"/>
      <c r="HSJ26" s="1636"/>
      <c r="HSK26" s="1636"/>
      <c r="HSL26" s="1636"/>
      <c r="HSM26" s="1636"/>
      <c r="HSN26" s="1636"/>
      <c r="HSO26" s="1636"/>
      <c r="HSP26" s="1636"/>
      <c r="HSQ26" s="1636"/>
      <c r="HSR26" s="1636"/>
      <c r="HSS26" s="1636"/>
      <c r="HST26" s="1636"/>
      <c r="HSU26" s="1636"/>
      <c r="HSV26" s="1636"/>
      <c r="HSW26" s="1636"/>
      <c r="HSX26" s="1636"/>
      <c r="HSY26" s="1636"/>
      <c r="HSZ26" s="1636"/>
      <c r="HTA26" s="1636"/>
      <c r="HTB26" s="1636"/>
      <c r="HTC26" s="1636"/>
      <c r="HTD26" s="1636"/>
      <c r="HTE26" s="1636"/>
      <c r="HTF26" s="1636"/>
      <c r="HTG26" s="1636"/>
      <c r="HTH26" s="1636"/>
      <c r="HTI26" s="1636"/>
      <c r="HTJ26" s="1636"/>
      <c r="HTK26" s="1636"/>
      <c r="HTL26" s="1636"/>
      <c r="HTM26" s="1636"/>
      <c r="HTN26" s="1636"/>
      <c r="HTO26" s="1636"/>
      <c r="HTP26" s="1636"/>
      <c r="HTQ26" s="1636"/>
      <c r="HTR26" s="1636"/>
      <c r="HTS26" s="1636"/>
      <c r="HTT26" s="1636"/>
      <c r="HTU26" s="1636"/>
      <c r="HTV26" s="1636"/>
      <c r="HTW26" s="1636"/>
      <c r="HTX26" s="1636"/>
      <c r="HTY26" s="1636"/>
      <c r="HTZ26" s="1636"/>
      <c r="HUA26" s="1636"/>
      <c r="HUB26" s="1636"/>
      <c r="HUC26" s="1636"/>
      <c r="HUD26" s="1636"/>
      <c r="HUE26" s="1636"/>
      <c r="HUF26" s="1636"/>
      <c r="HUG26" s="1636"/>
      <c r="HUH26" s="1636"/>
      <c r="HUI26" s="1636"/>
      <c r="HUJ26" s="1636"/>
      <c r="HUK26" s="1636"/>
      <c r="HUL26" s="1636"/>
      <c r="HUM26" s="1636"/>
      <c r="HUN26" s="1636"/>
      <c r="HUO26" s="1636"/>
      <c r="HUP26" s="1636"/>
      <c r="HUQ26" s="1636"/>
      <c r="HUR26" s="1636"/>
      <c r="HUS26" s="1636"/>
      <c r="HUT26" s="1636"/>
      <c r="HUU26" s="1636"/>
      <c r="HUV26" s="1636"/>
      <c r="HUW26" s="1636"/>
      <c r="HUX26" s="1636"/>
      <c r="HUY26" s="1636"/>
      <c r="HUZ26" s="1636"/>
      <c r="HVA26" s="1636"/>
      <c r="HVB26" s="1636"/>
      <c r="HVC26" s="1636"/>
      <c r="HVD26" s="1636"/>
      <c r="HVE26" s="1636"/>
      <c r="HVF26" s="1636"/>
      <c r="HVG26" s="1636"/>
      <c r="HVH26" s="1636"/>
      <c r="HVI26" s="1636"/>
      <c r="HVJ26" s="1636"/>
      <c r="HVK26" s="1636"/>
      <c r="HVL26" s="1636"/>
      <c r="HVM26" s="1636"/>
      <c r="HVN26" s="1636"/>
      <c r="HVO26" s="1636"/>
      <c r="HVP26" s="1636"/>
      <c r="HVQ26" s="1636"/>
      <c r="HVR26" s="1636"/>
      <c r="HVS26" s="1636"/>
      <c r="HVT26" s="1636"/>
      <c r="HVU26" s="1636"/>
      <c r="HVV26" s="1636"/>
      <c r="HVW26" s="1636"/>
      <c r="HVX26" s="1636"/>
      <c r="HVY26" s="1636"/>
      <c r="HVZ26" s="1636"/>
      <c r="HWA26" s="1636"/>
      <c r="HWB26" s="1636"/>
      <c r="HWC26" s="1636"/>
      <c r="HWD26" s="1636"/>
      <c r="HWE26" s="1636"/>
      <c r="HWF26" s="1636"/>
      <c r="HWG26" s="1636"/>
      <c r="HWH26" s="1636"/>
      <c r="HWI26" s="1636"/>
      <c r="HWJ26" s="1636"/>
      <c r="HWK26" s="1636"/>
      <c r="HWL26" s="1636"/>
      <c r="HWM26" s="1636"/>
      <c r="HWN26" s="1636"/>
      <c r="HWO26" s="1636"/>
      <c r="HWP26" s="1636"/>
      <c r="HWQ26" s="1636"/>
      <c r="HWR26" s="1636"/>
      <c r="HWS26" s="1636"/>
      <c r="HWT26" s="1636"/>
      <c r="HWU26" s="1636"/>
      <c r="HWV26" s="1636"/>
      <c r="HWW26" s="1636"/>
      <c r="HWX26" s="1636"/>
      <c r="HWY26" s="1636"/>
      <c r="HWZ26" s="1636"/>
      <c r="HXA26" s="1636"/>
      <c r="HXB26" s="1636"/>
      <c r="HXC26" s="1636"/>
      <c r="HXD26" s="1636"/>
      <c r="HXE26" s="1636"/>
      <c r="HXF26" s="1636"/>
      <c r="HXG26" s="1636"/>
      <c r="HXH26" s="1636"/>
      <c r="HXI26" s="1636"/>
      <c r="HXJ26" s="1636"/>
      <c r="HXK26" s="1636"/>
      <c r="HXL26" s="1636"/>
      <c r="HXM26" s="1636"/>
      <c r="HXN26" s="1636"/>
      <c r="HXO26" s="1636"/>
      <c r="HXP26" s="1636"/>
      <c r="HXQ26" s="1636"/>
      <c r="HXR26" s="1636"/>
      <c r="HXS26" s="1636"/>
      <c r="HXT26" s="1636"/>
      <c r="HXU26" s="1636"/>
      <c r="HXV26" s="1636"/>
      <c r="HXW26" s="1636"/>
      <c r="HXX26" s="1636"/>
      <c r="HXY26" s="1636"/>
      <c r="HXZ26" s="1636"/>
      <c r="HYA26" s="1636"/>
      <c r="HYB26" s="1636"/>
      <c r="HYC26" s="1636"/>
      <c r="HYD26" s="1636"/>
      <c r="HYE26" s="1636"/>
      <c r="HYF26" s="1636"/>
      <c r="HYG26" s="1636"/>
      <c r="HYH26" s="1636"/>
      <c r="HYI26" s="1636"/>
      <c r="HYJ26" s="1636"/>
      <c r="HYK26" s="1636"/>
      <c r="HYL26" s="1636"/>
      <c r="HYM26" s="1636"/>
      <c r="HYN26" s="1636"/>
      <c r="HYO26" s="1636"/>
      <c r="HYP26" s="1636"/>
      <c r="HYQ26" s="1636"/>
      <c r="HYR26" s="1636"/>
      <c r="HYS26" s="1636"/>
      <c r="HYT26" s="1636"/>
      <c r="HYU26" s="1636"/>
      <c r="HYV26" s="1636"/>
      <c r="HYW26" s="1636"/>
      <c r="HYX26" s="1636"/>
      <c r="HYY26" s="1636"/>
      <c r="HYZ26" s="1636"/>
      <c r="HZA26" s="1636"/>
      <c r="HZB26" s="1636"/>
      <c r="HZC26" s="1636"/>
      <c r="HZD26" s="1636"/>
      <c r="HZE26" s="1636"/>
      <c r="HZF26" s="1636"/>
      <c r="HZG26" s="1636"/>
      <c r="HZH26" s="1636"/>
      <c r="HZI26" s="1636"/>
      <c r="HZJ26" s="1636"/>
      <c r="HZK26" s="1636"/>
      <c r="HZL26" s="1636"/>
      <c r="HZM26" s="1636"/>
      <c r="HZN26" s="1636"/>
      <c r="HZO26" s="1636"/>
      <c r="HZP26" s="1636"/>
      <c r="HZQ26" s="1636"/>
      <c r="HZR26" s="1636"/>
      <c r="HZS26" s="1636"/>
      <c r="HZT26" s="1636"/>
      <c r="HZU26" s="1636"/>
      <c r="HZV26" s="1636"/>
      <c r="HZW26" s="1636"/>
      <c r="HZX26" s="1636"/>
      <c r="HZY26" s="1636"/>
      <c r="HZZ26" s="1636"/>
      <c r="IAA26" s="1636"/>
      <c r="IAB26" s="1636"/>
      <c r="IAC26" s="1636"/>
      <c r="IAD26" s="1636"/>
      <c r="IAE26" s="1636"/>
      <c r="IAF26" s="1636"/>
      <c r="IAG26" s="1636"/>
      <c r="IAH26" s="1636"/>
      <c r="IAI26" s="1636"/>
      <c r="IAJ26" s="1636"/>
      <c r="IAK26" s="1636"/>
      <c r="IAL26" s="1636"/>
      <c r="IAM26" s="1636"/>
      <c r="IAN26" s="1636"/>
      <c r="IAO26" s="1636"/>
      <c r="IAP26" s="1636"/>
      <c r="IAQ26" s="1636"/>
      <c r="IAR26" s="1636"/>
      <c r="IAS26" s="1636"/>
      <c r="IAT26" s="1636"/>
      <c r="IAU26" s="1636"/>
      <c r="IAV26" s="1636"/>
      <c r="IAW26" s="1636"/>
      <c r="IAX26" s="1636"/>
      <c r="IAY26" s="1636"/>
      <c r="IAZ26" s="1636"/>
      <c r="IBA26" s="1636"/>
      <c r="IBB26" s="1636"/>
      <c r="IBC26" s="1636"/>
      <c r="IBD26" s="1636"/>
      <c r="IBE26" s="1636"/>
      <c r="IBF26" s="1636"/>
      <c r="IBG26" s="1636"/>
      <c r="IBH26" s="1636"/>
      <c r="IBI26" s="1636"/>
      <c r="IBJ26" s="1636"/>
      <c r="IBK26" s="1636"/>
      <c r="IBL26" s="1636"/>
      <c r="IBM26" s="1636"/>
      <c r="IBN26" s="1636"/>
      <c r="IBO26" s="1636"/>
      <c r="IBP26" s="1636"/>
      <c r="IBQ26" s="1636"/>
      <c r="IBR26" s="1636"/>
      <c r="IBS26" s="1636"/>
      <c r="IBT26" s="1636"/>
      <c r="IBU26" s="1636"/>
      <c r="IBV26" s="1636"/>
      <c r="IBW26" s="1636"/>
      <c r="IBX26" s="1636"/>
      <c r="IBY26" s="1636"/>
      <c r="IBZ26" s="1636"/>
      <c r="ICA26" s="1636"/>
      <c r="ICB26" s="1636"/>
      <c r="ICC26" s="1636"/>
      <c r="ICD26" s="1636"/>
      <c r="ICE26" s="1636"/>
      <c r="ICF26" s="1636"/>
      <c r="ICG26" s="1636"/>
      <c r="ICH26" s="1636"/>
      <c r="ICI26" s="1636"/>
      <c r="ICJ26" s="1636"/>
      <c r="ICK26" s="1636"/>
      <c r="ICL26" s="1636"/>
      <c r="ICM26" s="1636"/>
      <c r="ICN26" s="1636"/>
      <c r="ICO26" s="1636"/>
      <c r="ICP26" s="1636"/>
      <c r="ICQ26" s="1636"/>
      <c r="ICR26" s="1636"/>
      <c r="ICS26" s="1636"/>
      <c r="ICT26" s="1636"/>
      <c r="ICU26" s="1636"/>
      <c r="ICV26" s="1636"/>
      <c r="ICW26" s="1636"/>
      <c r="ICX26" s="1636"/>
      <c r="ICY26" s="1636"/>
      <c r="ICZ26" s="1636"/>
      <c r="IDA26" s="1636"/>
      <c r="IDB26" s="1636"/>
      <c r="IDC26" s="1636"/>
      <c r="IDD26" s="1636"/>
      <c r="IDE26" s="1636"/>
      <c r="IDF26" s="1636"/>
      <c r="IDG26" s="1636"/>
      <c r="IDH26" s="1636"/>
      <c r="IDI26" s="1636"/>
      <c r="IDJ26" s="1636"/>
      <c r="IDK26" s="1636"/>
      <c r="IDL26" s="1636"/>
      <c r="IDM26" s="1636"/>
      <c r="IDN26" s="1636"/>
      <c r="IDO26" s="1636"/>
      <c r="IDP26" s="1636"/>
      <c r="IDQ26" s="1636"/>
      <c r="IDR26" s="1636"/>
      <c r="IDS26" s="1636"/>
      <c r="IDT26" s="1636"/>
      <c r="IDU26" s="1636"/>
      <c r="IDV26" s="1636"/>
      <c r="IDW26" s="1636"/>
      <c r="IDX26" s="1636"/>
      <c r="IDY26" s="1636"/>
      <c r="IDZ26" s="1636"/>
      <c r="IEA26" s="1636"/>
      <c r="IEB26" s="1636"/>
      <c r="IEC26" s="1636"/>
      <c r="IED26" s="1636"/>
      <c r="IEE26" s="1636"/>
      <c r="IEF26" s="1636"/>
      <c r="IEG26" s="1636"/>
      <c r="IEH26" s="1636"/>
      <c r="IEI26" s="1636"/>
      <c r="IEJ26" s="1636"/>
      <c r="IEK26" s="1636"/>
      <c r="IEL26" s="1636"/>
      <c r="IEM26" s="1636"/>
      <c r="IEN26" s="1636"/>
      <c r="IEO26" s="1636"/>
      <c r="IEP26" s="1636"/>
      <c r="IEQ26" s="1636"/>
      <c r="IER26" s="1636"/>
      <c r="IES26" s="1636"/>
      <c r="IET26" s="1636"/>
      <c r="IEU26" s="1636"/>
      <c r="IEV26" s="1636"/>
      <c r="IEW26" s="1636"/>
      <c r="IEX26" s="1636"/>
      <c r="IEY26" s="1636"/>
      <c r="IEZ26" s="1636"/>
      <c r="IFA26" s="1636"/>
      <c r="IFB26" s="1636"/>
      <c r="IFC26" s="1636"/>
      <c r="IFD26" s="1636"/>
      <c r="IFE26" s="1636"/>
      <c r="IFF26" s="1636"/>
      <c r="IFG26" s="1636"/>
      <c r="IFH26" s="1636"/>
      <c r="IFI26" s="1636"/>
      <c r="IFJ26" s="1636"/>
      <c r="IFK26" s="1636"/>
      <c r="IFL26" s="1636"/>
      <c r="IFM26" s="1636"/>
      <c r="IFN26" s="1636"/>
      <c r="IFO26" s="1636"/>
      <c r="IFP26" s="1636"/>
      <c r="IFQ26" s="1636"/>
      <c r="IFR26" s="1636"/>
      <c r="IFS26" s="1636"/>
      <c r="IFT26" s="1636"/>
      <c r="IFU26" s="1636"/>
      <c r="IFV26" s="1636"/>
      <c r="IFW26" s="1636"/>
      <c r="IFX26" s="1636"/>
      <c r="IFY26" s="1636"/>
      <c r="IFZ26" s="1636"/>
      <c r="IGA26" s="1636"/>
      <c r="IGB26" s="1636"/>
      <c r="IGC26" s="1636"/>
      <c r="IGD26" s="1636"/>
      <c r="IGE26" s="1636"/>
      <c r="IGF26" s="1636"/>
      <c r="IGG26" s="1636"/>
      <c r="IGH26" s="1636"/>
      <c r="IGI26" s="1636"/>
      <c r="IGJ26" s="1636"/>
      <c r="IGK26" s="1636"/>
      <c r="IGL26" s="1636"/>
      <c r="IGM26" s="1636"/>
      <c r="IGN26" s="1636"/>
      <c r="IGO26" s="1636"/>
      <c r="IGP26" s="1636"/>
      <c r="IGQ26" s="1636"/>
      <c r="IGR26" s="1636"/>
      <c r="IGS26" s="1636"/>
      <c r="IGT26" s="1636"/>
      <c r="IGU26" s="1636"/>
      <c r="IGV26" s="1636"/>
      <c r="IGW26" s="1636"/>
      <c r="IGX26" s="1636"/>
      <c r="IGY26" s="1636"/>
      <c r="IGZ26" s="1636"/>
      <c r="IHA26" s="1636"/>
      <c r="IHB26" s="1636"/>
      <c r="IHC26" s="1636"/>
      <c r="IHD26" s="1636"/>
      <c r="IHE26" s="1636"/>
      <c r="IHF26" s="1636"/>
      <c r="IHG26" s="1636"/>
      <c r="IHH26" s="1636"/>
      <c r="IHI26" s="1636"/>
      <c r="IHJ26" s="1636"/>
      <c r="IHK26" s="1636"/>
      <c r="IHL26" s="1636"/>
      <c r="IHM26" s="1636"/>
      <c r="IHN26" s="1636"/>
      <c r="IHO26" s="1636"/>
      <c r="IHP26" s="1636"/>
      <c r="IHQ26" s="1636"/>
      <c r="IHR26" s="1636"/>
      <c r="IHS26" s="1636"/>
      <c r="IHT26" s="1636"/>
      <c r="IHU26" s="1636"/>
      <c r="IHV26" s="1636"/>
      <c r="IHW26" s="1636"/>
      <c r="IHX26" s="1636"/>
      <c r="IHY26" s="1636"/>
      <c r="IHZ26" s="1636"/>
      <c r="IIA26" s="1636"/>
      <c r="IIB26" s="1636"/>
      <c r="IIC26" s="1636"/>
      <c r="IID26" s="1636"/>
      <c r="IIE26" s="1636"/>
      <c r="IIF26" s="1636"/>
      <c r="IIG26" s="1636"/>
      <c r="IIH26" s="1636"/>
      <c r="III26" s="1636"/>
      <c r="IIJ26" s="1636"/>
      <c r="IIK26" s="1636"/>
      <c r="IIL26" s="1636"/>
      <c r="IIM26" s="1636"/>
      <c r="IIN26" s="1636"/>
      <c r="IIO26" s="1636"/>
      <c r="IIP26" s="1636"/>
      <c r="IIQ26" s="1636"/>
      <c r="IIR26" s="1636"/>
      <c r="IIS26" s="1636"/>
      <c r="IIT26" s="1636"/>
      <c r="IIU26" s="1636"/>
      <c r="IIV26" s="1636"/>
      <c r="IIW26" s="1636"/>
      <c r="IIX26" s="1636"/>
      <c r="IIY26" s="1636"/>
      <c r="IIZ26" s="1636"/>
      <c r="IJA26" s="1636"/>
      <c r="IJB26" s="1636"/>
      <c r="IJC26" s="1636"/>
      <c r="IJD26" s="1636"/>
      <c r="IJE26" s="1636"/>
      <c r="IJF26" s="1636"/>
      <c r="IJG26" s="1636"/>
      <c r="IJH26" s="1636"/>
      <c r="IJI26" s="1636"/>
      <c r="IJJ26" s="1636"/>
      <c r="IJK26" s="1636"/>
      <c r="IJL26" s="1636"/>
      <c r="IJM26" s="1636"/>
      <c r="IJN26" s="1636"/>
      <c r="IJO26" s="1636"/>
      <c r="IJP26" s="1636"/>
      <c r="IJQ26" s="1636"/>
      <c r="IJR26" s="1636"/>
      <c r="IJS26" s="1636"/>
      <c r="IJT26" s="1636"/>
      <c r="IJU26" s="1636"/>
      <c r="IJV26" s="1636"/>
      <c r="IJW26" s="1636"/>
      <c r="IJX26" s="1636"/>
      <c r="IJY26" s="1636"/>
      <c r="IJZ26" s="1636"/>
      <c r="IKA26" s="1636"/>
      <c r="IKB26" s="1636"/>
      <c r="IKC26" s="1636"/>
      <c r="IKD26" s="1636"/>
      <c r="IKE26" s="1636"/>
      <c r="IKF26" s="1636"/>
      <c r="IKG26" s="1636"/>
      <c r="IKH26" s="1636"/>
      <c r="IKI26" s="1636"/>
      <c r="IKJ26" s="1636"/>
      <c r="IKK26" s="1636"/>
      <c r="IKL26" s="1636"/>
      <c r="IKM26" s="1636"/>
      <c r="IKN26" s="1636"/>
      <c r="IKO26" s="1636"/>
      <c r="IKP26" s="1636"/>
      <c r="IKQ26" s="1636"/>
      <c r="IKR26" s="1636"/>
      <c r="IKS26" s="1636"/>
      <c r="IKT26" s="1636"/>
      <c r="IKU26" s="1636"/>
      <c r="IKV26" s="1636"/>
      <c r="IKW26" s="1636"/>
      <c r="IKX26" s="1636"/>
      <c r="IKY26" s="1636"/>
      <c r="IKZ26" s="1636"/>
      <c r="ILA26" s="1636"/>
      <c r="ILB26" s="1636"/>
      <c r="ILC26" s="1636"/>
      <c r="ILD26" s="1636"/>
      <c r="ILE26" s="1636"/>
      <c r="ILF26" s="1636"/>
      <c r="ILG26" s="1636"/>
      <c r="ILH26" s="1636"/>
      <c r="ILI26" s="1636"/>
      <c r="ILJ26" s="1636"/>
      <c r="ILK26" s="1636"/>
      <c r="ILL26" s="1636"/>
      <c r="ILM26" s="1636"/>
      <c r="ILN26" s="1636"/>
      <c r="ILO26" s="1636"/>
      <c r="ILP26" s="1636"/>
      <c r="ILQ26" s="1636"/>
      <c r="ILR26" s="1636"/>
      <c r="ILS26" s="1636"/>
      <c r="ILT26" s="1636"/>
      <c r="ILU26" s="1636"/>
      <c r="ILV26" s="1636"/>
      <c r="ILW26" s="1636"/>
      <c r="ILX26" s="1636"/>
      <c r="ILY26" s="1636"/>
      <c r="ILZ26" s="1636"/>
      <c r="IMA26" s="1636"/>
      <c r="IMB26" s="1636"/>
      <c r="IMC26" s="1636"/>
      <c r="IMD26" s="1636"/>
      <c r="IME26" s="1636"/>
      <c r="IMF26" s="1636"/>
      <c r="IMG26" s="1636"/>
      <c r="IMH26" s="1636"/>
      <c r="IMI26" s="1636"/>
      <c r="IMJ26" s="1636"/>
      <c r="IMK26" s="1636"/>
      <c r="IML26" s="1636"/>
      <c r="IMM26" s="1636"/>
      <c r="IMN26" s="1636"/>
      <c r="IMO26" s="1636"/>
      <c r="IMP26" s="1636"/>
      <c r="IMQ26" s="1636"/>
      <c r="IMR26" s="1636"/>
      <c r="IMS26" s="1636"/>
      <c r="IMT26" s="1636"/>
      <c r="IMU26" s="1636"/>
      <c r="IMV26" s="1636"/>
      <c r="IMW26" s="1636"/>
      <c r="IMX26" s="1636"/>
      <c r="IMY26" s="1636"/>
      <c r="IMZ26" s="1636"/>
      <c r="INA26" s="1636"/>
      <c r="INB26" s="1636"/>
      <c r="INC26" s="1636"/>
      <c r="IND26" s="1636"/>
      <c r="INE26" s="1636"/>
      <c r="INF26" s="1636"/>
      <c r="ING26" s="1636"/>
      <c r="INH26" s="1636"/>
      <c r="INI26" s="1636"/>
      <c r="INJ26" s="1636"/>
      <c r="INK26" s="1636"/>
      <c r="INL26" s="1636"/>
      <c r="INM26" s="1636"/>
      <c r="INN26" s="1636"/>
      <c r="INO26" s="1636"/>
      <c r="INP26" s="1636"/>
      <c r="INQ26" s="1636"/>
      <c r="INR26" s="1636"/>
      <c r="INS26" s="1636"/>
      <c r="INT26" s="1636"/>
      <c r="INU26" s="1636"/>
      <c r="INV26" s="1636"/>
      <c r="INW26" s="1636"/>
      <c r="INX26" s="1636"/>
      <c r="INY26" s="1636"/>
      <c r="INZ26" s="1636"/>
      <c r="IOA26" s="1636"/>
      <c r="IOB26" s="1636"/>
      <c r="IOC26" s="1636"/>
      <c r="IOD26" s="1636"/>
      <c r="IOE26" s="1636"/>
      <c r="IOF26" s="1636"/>
      <c r="IOG26" s="1636"/>
      <c r="IOH26" s="1636"/>
      <c r="IOI26" s="1636"/>
      <c r="IOJ26" s="1636"/>
      <c r="IOK26" s="1636"/>
      <c r="IOL26" s="1636"/>
      <c r="IOM26" s="1636"/>
      <c r="ION26" s="1636"/>
      <c r="IOO26" s="1636"/>
      <c r="IOP26" s="1636"/>
      <c r="IOQ26" s="1636"/>
      <c r="IOR26" s="1636"/>
      <c r="IOS26" s="1636"/>
      <c r="IOT26" s="1636"/>
      <c r="IOU26" s="1636"/>
      <c r="IOV26" s="1636"/>
      <c r="IOW26" s="1636"/>
      <c r="IOX26" s="1636"/>
      <c r="IOY26" s="1636"/>
      <c r="IOZ26" s="1636"/>
      <c r="IPA26" s="1636"/>
      <c r="IPB26" s="1636"/>
      <c r="IPC26" s="1636"/>
      <c r="IPD26" s="1636"/>
      <c r="IPE26" s="1636"/>
      <c r="IPF26" s="1636"/>
      <c r="IPG26" s="1636"/>
      <c r="IPH26" s="1636"/>
      <c r="IPI26" s="1636"/>
      <c r="IPJ26" s="1636"/>
      <c r="IPK26" s="1636"/>
      <c r="IPL26" s="1636"/>
      <c r="IPM26" s="1636"/>
      <c r="IPN26" s="1636"/>
      <c r="IPO26" s="1636"/>
      <c r="IPP26" s="1636"/>
      <c r="IPQ26" s="1636"/>
      <c r="IPR26" s="1636"/>
      <c r="IPS26" s="1636"/>
      <c r="IPT26" s="1636"/>
      <c r="IPU26" s="1636"/>
      <c r="IPV26" s="1636"/>
      <c r="IPW26" s="1636"/>
      <c r="IPX26" s="1636"/>
      <c r="IPY26" s="1636"/>
      <c r="IPZ26" s="1636"/>
      <c r="IQA26" s="1636"/>
      <c r="IQB26" s="1636"/>
      <c r="IQC26" s="1636"/>
      <c r="IQD26" s="1636"/>
      <c r="IQE26" s="1636"/>
      <c r="IQF26" s="1636"/>
      <c r="IQG26" s="1636"/>
      <c r="IQH26" s="1636"/>
      <c r="IQI26" s="1636"/>
      <c r="IQJ26" s="1636"/>
      <c r="IQK26" s="1636"/>
      <c r="IQL26" s="1636"/>
      <c r="IQM26" s="1636"/>
      <c r="IQN26" s="1636"/>
      <c r="IQO26" s="1636"/>
      <c r="IQP26" s="1636"/>
      <c r="IQQ26" s="1636"/>
      <c r="IQR26" s="1636"/>
      <c r="IQS26" s="1636"/>
      <c r="IQT26" s="1636"/>
      <c r="IQU26" s="1636"/>
      <c r="IQV26" s="1636"/>
      <c r="IQW26" s="1636"/>
      <c r="IQX26" s="1636"/>
      <c r="IQY26" s="1636"/>
      <c r="IQZ26" s="1636"/>
      <c r="IRA26" s="1636"/>
      <c r="IRB26" s="1636"/>
      <c r="IRC26" s="1636"/>
      <c r="IRD26" s="1636"/>
      <c r="IRE26" s="1636"/>
      <c r="IRF26" s="1636"/>
      <c r="IRG26" s="1636"/>
      <c r="IRH26" s="1636"/>
      <c r="IRI26" s="1636"/>
      <c r="IRJ26" s="1636"/>
      <c r="IRK26" s="1636"/>
      <c r="IRL26" s="1636"/>
      <c r="IRM26" s="1636"/>
      <c r="IRN26" s="1636"/>
      <c r="IRO26" s="1636"/>
      <c r="IRP26" s="1636"/>
      <c r="IRQ26" s="1636"/>
      <c r="IRR26" s="1636"/>
      <c r="IRS26" s="1636"/>
      <c r="IRT26" s="1636"/>
      <c r="IRU26" s="1636"/>
      <c r="IRV26" s="1636"/>
      <c r="IRW26" s="1636"/>
      <c r="IRX26" s="1636"/>
      <c r="IRY26" s="1636"/>
      <c r="IRZ26" s="1636"/>
      <c r="ISA26" s="1636"/>
      <c r="ISB26" s="1636"/>
      <c r="ISC26" s="1636"/>
      <c r="ISD26" s="1636"/>
      <c r="ISE26" s="1636"/>
      <c r="ISF26" s="1636"/>
      <c r="ISG26" s="1636"/>
      <c r="ISH26" s="1636"/>
      <c r="ISI26" s="1636"/>
      <c r="ISJ26" s="1636"/>
      <c r="ISK26" s="1636"/>
      <c r="ISL26" s="1636"/>
      <c r="ISM26" s="1636"/>
      <c r="ISN26" s="1636"/>
      <c r="ISO26" s="1636"/>
      <c r="ISP26" s="1636"/>
      <c r="ISQ26" s="1636"/>
      <c r="ISR26" s="1636"/>
      <c r="ISS26" s="1636"/>
      <c r="IST26" s="1636"/>
      <c r="ISU26" s="1636"/>
      <c r="ISV26" s="1636"/>
      <c r="ISW26" s="1636"/>
      <c r="ISX26" s="1636"/>
      <c r="ISY26" s="1636"/>
      <c r="ISZ26" s="1636"/>
      <c r="ITA26" s="1636"/>
      <c r="ITB26" s="1636"/>
      <c r="ITC26" s="1636"/>
      <c r="ITD26" s="1636"/>
      <c r="ITE26" s="1636"/>
      <c r="ITF26" s="1636"/>
      <c r="ITG26" s="1636"/>
      <c r="ITH26" s="1636"/>
      <c r="ITI26" s="1636"/>
      <c r="ITJ26" s="1636"/>
      <c r="ITK26" s="1636"/>
      <c r="ITL26" s="1636"/>
      <c r="ITM26" s="1636"/>
      <c r="ITN26" s="1636"/>
      <c r="ITO26" s="1636"/>
      <c r="ITP26" s="1636"/>
      <c r="ITQ26" s="1636"/>
      <c r="ITR26" s="1636"/>
      <c r="ITS26" s="1636"/>
      <c r="ITT26" s="1636"/>
      <c r="ITU26" s="1636"/>
      <c r="ITV26" s="1636"/>
      <c r="ITW26" s="1636"/>
      <c r="ITX26" s="1636"/>
      <c r="ITY26" s="1636"/>
      <c r="ITZ26" s="1636"/>
      <c r="IUA26" s="1636"/>
      <c r="IUB26" s="1636"/>
      <c r="IUC26" s="1636"/>
      <c r="IUD26" s="1636"/>
      <c r="IUE26" s="1636"/>
      <c r="IUF26" s="1636"/>
      <c r="IUG26" s="1636"/>
      <c r="IUH26" s="1636"/>
      <c r="IUI26" s="1636"/>
      <c r="IUJ26" s="1636"/>
      <c r="IUK26" s="1636"/>
      <c r="IUL26" s="1636"/>
      <c r="IUM26" s="1636"/>
      <c r="IUN26" s="1636"/>
      <c r="IUO26" s="1636"/>
      <c r="IUP26" s="1636"/>
      <c r="IUQ26" s="1636"/>
      <c r="IUR26" s="1636"/>
      <c r="IUS26" s="1636"/>
      <c r="IUT26" s="1636"/>
      <c r="IUU26" s="1636"/>
      <c r="IUV26" s="1636"/>
      <c r="IUW26" s="1636"/>
      <c r="IUX26" s="1636"/>
      <c r="IUY26" s="1636"/>
      <c r="IUZ26" s="1636"/>
      <c r="IVA26" s="1636"/>
      <c r="IVB26" s="1636"/>
      <c r="IVC26" s="1636"/>
      <c r="IVD26" s="1636"/>
      <c r="IVE26" s="1636"/>
      <c r="IVF26" s="1636"/>
      <c r="IVG26" s="1636"/>
      <c r="IVH26" s="1636"/>
      <c r="IVI26" s="1636"/>
      <c r="IVJ26" s="1636"/>
      <c r="IVK26" s="1636"/>
      <c r="IVL26" s="1636"/>
      <c r="IVM26" s="1636"/>
      <c r="IVN26" s="1636"/>
      <c r="IVO26" s="1636"/>
      <c r="IVP26" s="1636"/>
      <c r="IVQ26" s="1636"/>
      <c r="IVR26" s="1636"/>
      <c r="IVS26" s="1636"/>
      <c r="IVT26" s="1636"/>
      <c r="IVU26" s="1636"/>
      <c r="IVV26" s="1636"/>
      <c r="IVW26" s="1636"/>
      <c r="IVX26" s="1636"/>
      <c r="IVY26" s="1636"/>
      <c r="IVZ26" s="1636"/>
      <c r="IWA26" s="1636"/>
      <c r="IWB26" s="1636"/>
      <c r="IWC26" s="1636"/>
      <c r="IWD26" s="1636"/>
      <c r="IWE26" s="1636"/>
      <c r="IWF26" s="1636"/>
      <c r="IWG26" s="1636"/>
      <c r="IWH26" s="1636"/>
      <c r="IWI26" s="1636"/>
      <c r="IWJ26" s="1636"/>
      <c r="IWK26" s="1636"/>
      <c r="IWL26" s="1636"/>
      <c r="IWM26" s="1636"/>
      <c r="IWN26" s="1636"/>
      <c r="IWO26" s="1636"/>
      <c r="IWP26" s="1636"/>
      <c r="IWQ26" s="1636"/>
      <c r="IWR26" s="1636"/>
      <c r="IWS26" s="1636"/>
      <c r="IWT26" s="1636"/>
      <c r="IWU26" s="1636"/>
      <c r="IWV26" s="1636"/>
      <c r="IWW26" s="1636"/>
      <c r="IWX26" s="1636"/>
      <c r="IWY26" s="1636"/>
      <c r="IWZ26" s="1636"/>
      <c r="IXA26" s="1636"/>
      <c r="IXB26" s="1636"/>
      <c r="IXC26" s="1636"/>
      <c r="IXD26" s="1636"/>
      <c r="IXE26" s="1636"/>
      <c r="IXF26" s="1636"/>
      <c r="IXG26" s="1636"/>
      <c r="IXH26" s="1636"/>
      <c r="IXI26" s="1636"/>
      <c r="IXJ26" s="1636"/>
      <c r="IXK26" s="1636"/>
      <c r="IXL26" s="1636"/>
      <c r="IXM26" s="1636"/>
      <c r="IXN26" s="1636"/>
      <c r="IXO26" s="1636"/>
      <c r="IXP26" s="1636"/>
      <c r="IXQ26" s="1636"/>
      <c r="IXR26" s="1636"/>
      <c r="IXS26" s="1636"/>
      <c r="IXT26" s="1636"/>
      <c r="IXU26" s="1636"/>
      <c r="IXV26" s="1636"/>
      <c r="IXW26" s="1636"/>
      <c r="IXX26" s="1636"/>
      <c r="IXY26" s="1636"/>
      <c r="IXZ26" s="1636"/>
      <c r="IYA26" s="1636"/>
      <c r="IYB26" s="1636"/>
      <c r="IYC26" s="1636"/>
      <c r="IYD26" s="1636"/>
      <c r="IYE26" s="1636"/>
      <c r="IYF26" s="1636"/>
      <c r="IYG26" s="1636"/>
      <c r="IYH26" s="1636"/>
      <c r="IYI26" s="1636"/>
      <c r="IYJ26" s="1636"/>
      <c r="IYK26" s="1636"/>
      <c r="IYL26" s="1636"/>
      <c r="IYM26" s="1636"/>
      <c r="IYN26" s="1636"/>
      <c r="IYO26" s="1636"/>
      <c r="IYP26" s="1636"/>
      <c r="IYQ26" s="1636"/>
      <c r="IYR26" s="1636"/>
      <c r="IYS26" s="1636"/>
      <c r="IYT26" s="1636"/>
      <c r="IYU26" s="1636"/>
      <c r="IYV26" s="1636"/>
      <c r="IYW26" s="1636"/>
      <c r="IYX26" s="1636"/>
      <c r="IYY26" s="1636"/>
      <c r="IYZ26" s="1636"/>
      <c r="IZA26" s="1636"/>
      <c r="IZB26" s="1636"/>
      <c r="IZC26" s="1636"/>
      <c r="IZD26" s="1636"/>
      <c r="IZE26" s="1636"/>
      <c r="IZF26" s="1636"/>
      <c r="IZG26" s="1636"/>
      <c r="IZH26" s="1636"/>
      <c r="IZI26" s="1636"/>
      <c r="IZJ26" s="1636"/>
      <c r="IZK26" s="1636"/>
      <c r="IZL26" s="1636"/>
      <c r="IZM26" s="1636"/>
      <c r="IZN26" s="1636"/>
      <c r="IZO26" s="1636"/>
      <c r="IZP26" s="1636"/>
      <c r="IZQ26" s="1636"/>
      <c r="IZR26" s="1636"/>
      <c r="IZS26" s="1636"/>
      <c r="IZT26" s="1636"/>
      <c r="IZU26" s="1636"/>
      <c r="IZV26" s="1636"/>
      <c r="IZW26" s="1636"/>
      <c r="IZX26" s="1636"/>
      <c r="IZY26" s="1636"/>
      <c r="IZZ26" s="1636"/>
      <c r="JAA26" s="1636"/>
      <c r="JAB26" s="1636"/>
      <c r="JAC26" s="1636"/>
      <c r="JAD26" s="1636"/>
      <c r="JAE26" s="1636"/>
      <c r="JAF26" s="1636"/>
      <c r="JAG26" s="1636"/>
      <c r="JAH26" s="1636"/>
      <c r="JAI26" s="1636"/>
      <c r="JAJ26" s="1636"/>
      <c r="JAK26" s="1636"/>
      <c r="JAL26" s="1636"/>
      <c r="JAM26" s="1636"/>
      <c r="JAN26" s="1636"/>
      <c r="JAO26" s="1636"/>
      <c r="JAP26" s="1636"/>
      <c r="JAQ26" s="1636"/>
      <c r="JAR26" s="1636"/>
      <c r="JAS26" s="1636"/>
      <c r="JAT26" s="1636"/>
      <c r="JAU26" s="1636"/>
      <c r="JAV26" s="1636"/>
      <c r="JAW26" s="1636"/>
      <c r="JAX26" s="1636"/>
      <c r="JAY26" s="1636"/>
      <c r="JAZ26" s="1636"/>
      <c r="JBA26" s="1636"/>
      <c r="JBB26" s="1636"/>
      <c r="JBC26" s="1636"/>
      <c r="JBD26" s="1636"/>
      <c r="JBE26" s="1636"/>
      <c r="JBF26" s="1636"/>
      <c r="JBG26" s="1636"/>
      <c r="JBH26" s="1636"/>
      <c r="JBI26" s="1636"/>
      <c r="JBJ26" s="1636"/>
      <c r="JBK26" s="1636"/>
      <c r="JBL26" s="1636"/>
      <c r="JBM26" s="1636"/>
      <c r="JBN26" s="1636"/>
      <c r="JBO26" s="1636"/>
      <c r="JBP26" s="1636"/>
      <c r="JBQ26" s="1636"/>
      <c r="JBR26" s="1636"/>
      <c r="JBS26" s="1636"/>
      <c r="JBT26" s="1636"/>
      <c r="JBU26" s="1636"/>
      <c r="JBV26" s="1636"/>
      <c r="JBW26" s="1636"/>
      <c r="JBX26" s="1636"/>
      <c r="JBY26" s="1636"/>
      <c r="JBZ26" s="1636"/>
      <c r="JCA26" s="1636"/>
      <c r="JCB26" s="1636"/>
      <c r="JCC26" s="1636"/>
      <c r="JCD26" s="1636"/>
      <c r="JCE26" s="1636"/>
      <c r="JCF26" s="1636"/>
      <c r="JCG26" s="1636"/>
      <c r="JCH26" s="1636"/>
      <c r="JCI26" s="1636"/>
      <c r="JCJ26" s="1636"/>
      <c r="JCK26" s="1636"/>
      <c r="JCL26" s="1636"/>
      <c r="JCM26" s="1636"/>
      <c r="JCN26" s="1636"/>
      <c r="JCO26" s="1636"/>
      <c r="JCP26" s="1636"/>
      <c r="JCQ26" s="1636"/>
      <c r="JCR26" s="1636"/>
      <c r="JCS26" s="1636"/>
      <c r="JCT26" s="1636"/>
      <c r="JCU26" s="1636"/>
      <c r="JCV26" s="1636"/>
      <c r="JCW26" s="1636"/>
      <c r="JCX26" s="1636"/>
      <c r="JCY26" s="1636"/>
      <c r="JCZ26" s="1636"/>
      <c r="JDA26" s="1636"/>
      <c r="JDB26" s="1636"/>
      <c r="JDC26" s="1636"/>
      <c r="JDD26" s="1636"/>
      <c r="JDE26" s="1636"/>
      <c r="JDF26" s="1636"/>
      <c r="JDG26" s="1636"/>
      <c r="JDH26" s="1636"/>
      <c r="JDI26" s="1636"/>
      <c r="JDJ26" s="1636"/>
      <c r="JDK26" s="1636"/>
      <c r="JDL26" s="1636"/>
      <c r="JDM26" s="1636"/>
      <c r="JDN26" s="1636"/>
      <c r="JDO26" s="1636"/>
      <c r="JDP26" s="1636"/>
      <c r="JDQ26" s="1636"/>
      <c r="JDR26" s="1636"/>
      <c r="JDS26" s="1636"/>
      <c r="JDT26" s="1636"/>
      <c r="JDU26" s="1636"/>
      <c r="JDV26" s="1636"/>
      <c r="JDW26" s="1636"/>
      <c r="JDX26" s="1636"/>
      <c r="JDY26" s="1636"/>
      <c r="JDZ26" s="1636"/>
      <c r="JEA26" s="1636"/>
      <c r="JEB26" s="1636"/>
      <c r="JEC26" s="1636"/>
      <c r="JED26" s="1636"/>
      <c r="JEE26" s="1636"/>
      <c r="JEF26" s="1636"/>
      <c r="JEG26" s="1636"/>
      <c r="JEH26" s="1636"/>
      <c r="JEI26" s="1636"/>
      <c r="JEJ26" s="1636"/>
      <c r="JEK26" s="1636"/>
      <c r="JEL26" s="1636"/>
      <c r="JEM26" s="1636"/>
      <c r="JEN26" s="1636"/>
      <c r="JEO26" s="1636"/>
      <c r="JEP26" s="1636"/>
      <c r="JEQ26" s="1636"/>
      <c r="JER26" s="1636"/>
      <c r="JES26" s="1636"/>
      <c r="JET26" s="1636"/>
      <c r="JEU26" s="1636"/>
      <c r="JEV26" s="1636"/>
      <c r="JEW26" s="1636"/>
      <c r="JEX26" s="1636"/>
      <c r="JEY26" s="1636"/>
      <c r="JEZ26" s="1636"/>
      <c r="JFA26" s="1636"/>
      <c r="JFB26" s="1636"/>
      <c r="JFC26" s="1636"/>
      <c r="JFD26" s="1636"/>
      <c r="JFE26" s="1636"/>
      <c r="JFF26" s="1636"/>
      <c r="JFG26" s="1636"/>
      <c r="JFH26" s="1636"/>
      <c r="JFI26" s="1636"/>
      <c r="JFJ26" s="1636"/>
      <c r="JFK26" s="1636"/>
      <c r="JFL26" s="1636"/>
      <c r="JFM26" s="1636"/>
      <c r="JFN26" s="1636"/>
      <c r="JFO26" s="1636"/>
      <c r="JFP26" s="1636"/>
      <c r="JFQ26" s="1636"/>
      <c r="JFR26" s="1636"/>
      <c r="JFS26" s="1636"/>
      <c r="JFT26" s="1636"/>
      <c r="JFU26" s="1636"/>
      <c r="JFV26" s="1636"/>
      <c r="JFW26" s="1636"/>
      <c r="JFX26" s="1636"/>
      <c r="JFY26" s="1636"/>
      <c r="JFZ26" s="1636"/>
      <c r="JGA26" s="1636"/>
      <c r="JGB26" s="1636"/>
      <c r="JGC26" s="1636"/>
      <c r="JGD26" s="1636"/>
      <c r="JGE26" s="1636"/>
      <c r="JGF26" s="1636"/>
      <c r="JGG26" s="1636"/>
      <c r="JGH26" s="1636"/>
      <c r="JGI26" s="1636"/>
      <c r="JGJ26" s="1636"/>
      <c r="JGK26" s="1636"/>
      <c r="JGL26" s="1636"/>
      <c r="JGM26" s="1636"/>
      <c r="JGN26" s="1636"/>
      <c r="JGO26" s="1636"/>
      <c r="JGP26" s="1636"/>
      <c r="JGQ26" s="1636"/>
      <c r="JGR26" s="1636"/>
      <c r="JGS26" s="1636"/>
      <c r="JGT26" s="1636"/>
      <c r="JGU26" s="1636"/>
      <c r="JGV26" s="1636"/>
      <c r="JGW26" s="1636"/>
      <c r="JGX26" s="1636"/>
      <c r="JGY26" s="1636"/>
      <c r="JGZ26" s="1636"/>
      <c r="JHA26" s="1636"/>
      <c r="JHB26" s="1636"/>
      <c r="JHC26" s="1636"/>
      <c r="JHD26" s="1636"/>
      <c r="JHE26" s="1636"/>
      <c r="JHF26" s="1636"/>
      <c r="JHG26" s="1636"/>
      <c r="JHH26" s="1636"/>
      <c r="JHI26" s="1636"/>
      <c r="JHJ26" s="1636"/>
      <c r="JHK26" s="1636"/>
      <c r="JHL26" s="1636"/>
      <c r="JHM26" s="1636"/>
      <c r="JHN26" s="1636"/>
      <c r="JHO26" s="1636"/>
      <c r="JHP26" s="1636"/>
      <c r="JHQ26" s="1636"/>
      <c r="JHR26" s="1636"/>
      <c r="JHS26" s="1636"/>
      <c r="JHT26" s="1636"/>
      <c r="JHU26" s="1636"/>
      <c r="JHV26" s="1636"/>
      <c r="JHW26" s="1636"/>
      <c r="JHX26" s="1636"/>
      <c r="JHY26" s="1636"/>
      <c r="JHZ26" s="1636"/>
      <c r="JIA26" s="1636"/>
      <c r="JIB26" s="1636"/>
      <c r="JIC26" s="1636"/>
      <c r="JID26" s="1636"/>
      <c r="JIE26" s="1636"/>
      <c r="JIF26" s="1636"/>
      <c r="JIG26" s="1636"/>
      <c r="JIH26" s="1636"/>
      <c r="JII26" s="1636"/>
      <c r="JIJ26" s="1636"/>
      <c r="JIK26" s="1636"/>
      <c r="JIL26" s="1636"/>
      <c r="JIM26" s="1636"/>
      <c r="JIN26" s="1636"/>
      <c r="JIO26" s="1636"/>
      <c r="JIP26" s="1636"/>
      <c r="JIQ26" s="1636"/>
      <c r="JIR26" s="1636"/>
      <c r="JIS26" s="1636"/>
      <c r="JIT26" s="1636"/>
      <c r="JIU26" s="1636"/>
      <c r="JIV26" s="1636"/>
      <c r="JIW26" s="1636"/>
      <c r="JIX26" s="1636"/>
      <c r="JIY26" s="1636"/>
      <c r="JIZ26" s="1636"/>
      <c r="JJA26" s="1636"/>
      <c r="JJB26" s="1636"/>
      <c r="JJC26" s="1636"/>
      <c r="JJD26" s="1636"/>
      <c r="JJE26" s="1636"/>
      <c r="JJF26" s="1636"/>
      <c r="JJG26" s="1636"/>
      <c r="JJH26" s="1636"/>
      <c r="JJI26" s="1636"/>
      <c r="JJJ26" s="1636"/>
      <c r="JJK26" s="1636"/>
      <c r="JJL26" s="1636"/>
      <c r="JJM26" s="1636"/>
      <c r="JJN26" s="1636"/>
      <c r="JJO26" s="1636"/>
      <c r="JJP26" s="1636"/>
      <c r="JJQ26" s="1636"/>
      <c r="JJR26" s="1636"/>
      <c r="JJS26" s="1636"/>
      <c r="JJT26" s="1636"/>
      <c r="JJU26" s="1636"/>
      <c r="JJV26" s="1636"/>
      <c r="JJW26" s="1636"/>
      <c r="JJX26" s="1636"/>
      <c r="JJY26" s="1636"/>
      <c r="JJZ26" s="1636"/>
      <c r="JKA26" s="1636"/>
      <c r="JKB26" s="1636"/>
      <c r="JKC26" s="1636"/>
      <c r="JKD26" s="1636"/>
      <c r="JKE26" s="1636"/>
      <c r="JKF26" s="1636"/>
      <c r="JKG26" s="1636"/>
      <c r="JKH26" s="1636"/>
      <c r="JKI26" s="1636"/>
      <c r="JKJ26" s="1636"/>
      <c r="JKK26" s="1636"/>
      <c r="JKL26" s="1636"/>
      <c r="JKM26" s="1636"/>
      <c r="JKN26" s="1636"/>
      <c r="JKO26" s="1636"/>
      <c r="JKP26" s="1636"/>
      <c r="JKQ26" s="1636"/>
      <c r="JKR26" s="1636"/>
      <c r="JKS26" s="1636"/>
      <c r="JKT26" s="1636"/>
      <c r="JKU26" s="1636"/>
      <c r="JKV26" s="1636"/>
      <c r="JKW26" s="1636"/>
      <c r="JKX26" s="1636"/>
      <c r="JKY26" s="1636"/>
      <c r="JKZ26" s="1636"/>
      <c r="JLA26" s="1636"/>
      <c r="JLB26" s="1636"/>
      <c r="JLC26" s="1636"/>
      <c r="JLD26" s="1636"/>
      <c r="JLE26" s="1636"/>
      <c r="JLF26" s="1636"/>
      <c r="JLG26" s="1636"/>
      <c r="JLH26" s="1636"/>
      <c r="JLI26" s="1636"/>
      <c r="JLJ26" s="1636"/>
      <c r="JLK26" s="1636"/>
      <c r="JLL26" s="1636"/>
      <c r="JLM26" s="1636"/>
      <c r="JLN26" s="1636"/>
      <c r="JLO26" s="1636"/>
      <c r="JLP26" s="1636"/>
      <c r="JLQ26" s="1636"/>
      <c r="JLR26" s="1636"/>
      <c r="JLS26" s="1636"/>
      <c r="JLT26" s="1636"/>
      <c r="JLU26" s="1636"/>
      <c r="JLV26" s="1636"/>
      <c r="JLW26" s="1636"/>
      <c r="JLX26" s="1636"/>
      <c r="JLY26" s="1636"/>
      <c r="JLZ26" s="1636"/>
      <c r="JMA26" s="1636"/>
      <c r="JMB26" s="1636"/>
      <c r="JMC26" s="1636"/>
      <c r="JMD26" s="1636"/>
      <c r="JME26" s="1636"/>
      <c r="JMF26" s="1636"/>
      <c r="JMG26" s="1636"/>
      <c r="JMH26" s="1636"/>
      <c r="JMI26" s="1636"/>
      <c r="JMJ26" s="1636"/>
      <c r="JMK26" s="1636"/>
      <c r="JML26" s="1636"/>
      <c r="JMM26" s="1636"/>
      <c r="JMN26" s="1636"/>
      <c r="JMO26" s="1636"/>
      <c r="JMP26" s="1636"/>
      <c r="JMQ26" s="1636"/>
      <c r="JMR26" s="1636"/>
      <c r="JMS26" s="1636"/>
      <c r="JMT26" s="1636"/>
      <c r="JMU26" s="1636"/>
      <c r="JMV26" s="1636"/>
      <c r="JMW26" s="1636"/>
      <c r="JMX26" s="1636"/>
      <c r="JMY26" s="1636"/>
      <c r="JMZ26" s="1636"/>
      <c r="JNA26" s="1636"/>
      <c r="JNB26" s="1636"/>
      <c r="JNC26" s="1636"/>
      <c r="JND26" s="1636"/>
      <c r="JNE26" s="1636"/>
      <c r="JNF26" s="1636"/>
      <c r="JNG26" s="1636"/>
      <c r="JNH26" s="1636"/>
      <c r="JNI26" s="1636"/>
      <c r="JNJ26" s="1636"/>
      <c r="JNK26" s="1636"/>
      <c r="JNL26" s="1636"/>
      <c r="JNM26" s="1636"/>
      <c r="JNN26" s="1636"/>
      <c r="JNO26" s="1636"/>
      <c r="JNP26" s="1636"/>
      <c r="JNQ26" s="1636"/>
      <c r="JNR26" s="1636"/>
      <c r="JNS26" s="1636"/>
      <c r="JNT26" s="1636"/>
      <c r="JNU26" s="1636"/>
      <c r="JNV26" s="1636"/>
      <c r="JNW26" s="1636"/>
      <c r="JNX26" s="1636"/>
      <c r="JNY26" s="1636"/>
      <c r="JNZ26" s="1636"/>
      <c r="JOA26" s="1636"/>
      <c r="JOB26" s="1636"/>
      <c r="JOC26" s="1636"/>
      <c r="JOD26" s="1636"/>
      <c r="JOE26" s="1636"/>
      <c r="JOF26" s="1636"/>
      <c r="JOG26" s="1636"/>
      <c r="JOH26" s="1636"/>
      <c r="JOI26" s="1636"/>
      <c r="JOJ26" s="1636"/>
      <c r="JOK26" s="1636"/>
      <c r="JOL26" s="1636"/>
      <c r="JOM26" s="1636"/>
      <c r="JON26" s="1636"/>
      <c r="JOO26" s="1636"/>
      <c r="JOP26" s="1636"/>
      <c r="JOQ26" s="1636"/>
      <c r="JOR26" s="1636"/>
      <c r="JOS26" s="1636"/>
      <c r="JOT26" s="1636"/>
      <c r="JOU26" s="1636"/>
      <c r="JOV26" s="1636"/>
      <c r="JOW26" s="1636"/>
      <c r="JOX26" s="1636"/>
      <c r="JOY26" s="1636"/>
      <c r="JOZ26" s="1636"/>
      <c r="JPA26" s="1636"/>
      <c r="JPB26" s="1636"/>
      <c r="JPC26" s="1636"/>
      <c r="JPD26" s="1636"/>
      <c r="JPE26" s="1636"/>
      <c r="JPF26" s="1636"/>
      <c r="JPG26" s="1636"/>
      <c r="JPH26" s="1636"/>
      <c r="JPI26" s="1636"/>
      <c r="JPJ26" s="1636"/>
      <c r="JPK26" s="1636"/>
      <c r="JPL26" s="1636"/>
      <c r="JPM26" s="1636"/>
      <c r="JPN26" s="1636"/>
      <c r="JPO26" s="1636"/>
      <c r="JPP26" s="1636"/>
      <c r="JPQ26" s="1636"/>
      <c r="JPR26" s="1636"/>
      <c r="JPS26" s="1636"/>
      <c r="JPT26" s="1636"/>
      <c r="JPU26" s="1636"/>
      <c r="JPV26" s="1636"/>
      <c r="JPW26" s="1636"/>
      <c r="JPX26" s="1636"/>
      <c r="JPY26" s="1636"/>
      <c r="JPZ26" s="1636"/>
      <c r="JQA26" s="1636"/>
      <c r="JQB26" s="1636"/>
      <c r="JQC26" s="1636"/>
      <c r="JQD26" s="1636"/>
      <c r="JQE26" s="1636"/>
      <c r="JQF26" s="1636"/>
      <c r="JQG26" s="1636"/>
      <c r="JQH26" s="1636"/>
      <c r="JQI26" s="1636"/>
      <c r="JQJ26" s="1636"/>
      <c r="JQK26" s="1636"/>
      <c r="JQL26" s="1636"/>
      <c r="JQM26" s="1636"/>
      <c r="JQN26" s="1636"/>
      <c r="JQO26" s="1636"/>
      <c r="JQP26" s="1636"/>
      <c r="JQQ26" s="1636"/>
      <c r="JQR26" s="1636"/>
      <c r="JQS26" s="1636"/>
      <c r="JQT26" s="1636"/>
      <c r="JQU26" s="1636"/>
      <c r="JQV26" s="1636"/>
      <c r="JQW26" s="1636"/>
      <c r="JQX26" s="1636"/>
      <c r="JQY26" s="1636"/>
      <c r="JQZ26" s="1636"/>
      <c r="JRA26" s="1636"/>
      <c r="JRB26" s="1636"/>
      <c r="JRC26" s="1636"/>
      <c r="JRD26" s="1636"/>
      <c r="JRE26" s="1636"/>
      <c r="JRF26" s="1636"/>
      <c r="JRG26" s="1636"/>
      <c r="JRH26" s="1636"/>
      <c r="JRI26" s="1636"/>
      <c r="JRJ26" s="1636"/>
      <c r="JRK26" s="1636"/>
      <c r="JRL26" s="1636"/>
      <c r="JRM26" s="1636"/>
      <c r="JRN26" s="1636"/>
      <c r="JRO26" s="1636"/>
      <c r="JRP26" s="1636"/>
      <c r="JRQ26" s="1636"/>
      <c r="JRR26" s="1636"/>
      <c r="JRS26" s="1636"/>
      <c r="JRT26" s="1636"/>
      <c r="JRU26" s="1636"/>
      <c r="JRV26" s="1636"/>
      <c r="JRW26" s="1636"/>
      <c r="JRX26" s="1636"/>
      <c r="JRY26" s="1636"/>
      <c r="JRZ26" s="1636"/>
      <c r="JSA26" s="1636"/>
      <c r="JSB26" s="1636"/>
      <c r="JSC26" s="1636"/>
      <c r="JSD26" s="1636"/>
      <c r="JSE26" s="1636"/>
      <c r="JSF26" s="1636"/>
      <c r="JSG26" s="1636"/>
      <c r="JSH26" s="1636"/>
      <c r="JSI26" s="1636"/>
      <c r="JSJ26" s="1636"/>
      <c r="JSK26" s="1636"/>
      <c r="JSL26" s="1636"/>
      <c r="JSM26" s="1636"/>
      <c r="JSN26" s="1636"/>
      <c r="JSO26" s="1636"/>
      <c r="JSP26" s="1636"/>
      <c r="JSQ26" s="1636"/>
      <c r="JSR26" s="1636"/>
      <c r="JSS26" s="1636"/>
      <c r="JST26" s="1636"/>
      <c r="JSU26" s="1636"/>
      <c r="JSV26" s="1636"/>
      <c r="JSW26" s="1636"/>
      <c r="JSX26" s="1636"/>
      <c r="JSY26" s="1636"/>
      <c r="JSZ26" s="1636"/>
      <c r="JTA26" s="1636"/>
      <c r="JTB26" s="1636"/>
      <c r="JTC26" s="1636"/>
      <c r="JTD26" s="1636"/>
      <c r="JTE26" s="1636"/>
      <c r="JTF26" s="1636"/>
      <c r="JTG26" s="1636"/>
      <c r="JTH26" s="1636"/>
      <c r="JTI26" s="1636"/>
      <c r="JTJ26" s="1636"/>
      <c r="JTK26" s="1636"/>
      <c r="JTL26" s="1636"/>
      <c r="JTM26" s="1636"/>
      <c r="JTN26" s="1636"/>
      <c r="JTO26" s="1636"/>
      <c r="JTP26" s="1636"/>
      <c r="JTQ26" s="1636"/>
      <c r="JTR26" s="1636"/>
      <c r="JTS26" s="1636"/>
      <c r="JTT26" s="1636"/>
      <c r="JTU26" s="1636"/>
      <c r="JTV26" s="1636"/>
      <c r="JTW26" s="1636"/>
      <c r="JTX26" s="1636"/>
      <c r="JTY26" s="1636"/>
      <c r="JTZ26" s="1636"/>
      <c r="JUA26" s="1636"/>
      <c r="JUB26" s="1636"/>
      <c r="JUC26" s="1636"/>
      <c r="JUD26" s="1636"/>
      <c r="JUE26" s="1636"/>
      <c r="JUF26" s="1636"/>
      <c r="JUG26" s="1636"/>
      <c r="JUH26" s="1636"/>
      <c r="JUI26" s="1636"/>
      <c r="JUJ26" s="1636"/>
      <c r="JUK26" s="1636"/>
      <c r="JUL26" s="1636"/>
      <c r="JUM26" s="1636"/>
      <c r="JUN26" s="1636"/>
      <c r="JUO26" s="1636"/>
      <c r="JUP26" s="1636"/>
      <c r="JUQ26" s="1636"/>
      <c r="JUR26" s="1636"/>
      <c r="JUS26" s="1636"/>
      <c r="JUT26" s="1636"/>
      <c r="JUU26" s="1636"/>
      <c r="JUV26" s="1636"/>
      <c r="JUW26" s="1636"/>
      <c r="JUX26" s="1636"/>
      <c r="JUY26" s="1636"/>
      <c r="JUZ26" s="1636"/>
      <c r="JVA26" s="1636"/>
      <c r="JVB26" s="1636"/>
      <c r="JVC26" s="1636"/>
      <c r="JVD26" s="1636"/>
      <c r="JVE26" s="1636"/>
      <c r="JVF26" s="1636"/>
      <c r="JVG26" s="1636"/>
      <c r="JVH26" s="1636"/>
      <c r="JVI26" s="1636"/>
      <c r="JVJ26" s="1636"/>
      <c r="JVK26" s="1636"/>
      <c r="JVL26" s="1636"/>
      <c r="JVM26" s="1636"/>
      <c r="JVN26" s="1636"/>
      <c r="JVO26" s="1636"/>
      <c r="JVP26" s="1636"/>
      <c r="JVQ26" s="1636"/>
      <c r="JVR26" s="1636"/>
      <c r="JVS26" s="1636"/>
      <c r="JVT26" s="1636"/>
      <c r="JVU26" s="1636"/>
      <c r="JVV26" s="1636"/>
      <c r="JVW26" s="1636"/>
      <c r="JVX26" s="1636"/>
      <c r="JVY26" s="1636"/>
      <c r="JVZ26" s="1636"/>
      <c r="JWA26" s="1636"/>
      <c r="JWB26" s="1636"/>
      <c r="JWC26" s="1636"/>
      <c r="JWD26" s="1636"/>
      <c r="JWE26" s="1636"/>
      <c r="JWF26" s="1636"/>
      <c r="JWG26" s="1636"/>
      <c r="JWH26" s="1636"/>
      <c r="JWI26" s="1636"/>
      <c r="JWJ26" s="1636"/>
      <c r="JWK26" s="1636"/>
      <c r="JWL26" s="1636"/>
      <c r="JWM26" s="1636"/>
      <c r="JWN26" s="1636"/>
      <c r="JWO26" s="1636"/>
      <c r="JWP26" s="1636"/>
      <c r="JWQ26" s="1636"/>
      <c r="JWR26" s="1636"/>
      <c r="JWS26" s="1636"/>
      <c r="JWT26" s="1636"/>
      <c r="JWU26" s="1636"/>
      <c r="JWV26" s="1636"/>
      <c r="JWW26" s="1636"/>
      <c r="JWX26" s="1636"/>
      <c r="JWY26" s="1636"/>
      <c r="JWZ26" s="1636"/>
      <c r="JXA26" s="1636"/>
      <c r="JXB26" s="1636"/>
      <c r="JXC26" s="1636"/>
      <c r="JXD26" s="1636"/>
      <c r="JXE26" s="1636"/>
      <c r="JXF26" s="1636"/>
      <c r="JXG26" s="1636"/>
      <c r="JXH26" s="1636"/>
      <c r="JXI26" s="1636"/>
      <c r="JXJ26" s="1636"/>
      <c r="JXK26" s="1636"/>
      <c r="JXL26" s="1636"/>
      <c r="JXM26" s="1636"/>
      <c r="JXN26" s="1636"/>
      <c r="JXO26" s="1636"/>
      <c r="JXP26" s="1636"/>
      <c r="JXQ26" s="1636"/>
      <c r="JXR26" s="1636"/>
      <c r="JXS26" s="1636"/>
      <c r="JXT26" s="1636"/>
      <c r="JXU26" s="1636"/>
      <c r="JXV26" s="1636"/>
      <c r="JXW26" s="1636"/>
      <c r="JXX26" s="1636"/>
      <c r="JXY26" s="1636"/>
      <c r="JXZ26" s="1636"/>
      <c r="JYA26" s="1636"/>
      <c r="JYB26" s="1636"/>
      <c r="JYC26" s="1636"/>
      <c r="JYD26" s="1636"/>
      <c r="JYE26" s="1636"/>
      <c r="JYF26" s="1636"/>
      <c r="JYG26" s="1636"/>
      <c r="JYH26" s="1636"/>
      <c r="JYI26" s="1636"/>
      <c r="JYJ26" s="1636"/>
      <c r="JYK26" s="1636"/>
      <c r="JYL26" s="1636"/>
      <c r="JYM26" s="1636"/>
      <c r="JYN26" s="1636"/>
      <c r="JYO26" s="1636"/>
      <c r="JYP26" s="1636"/>
      <c r="JYQ26" s="1636"/>
      <c r="JYR26" s="1636"/>
      <c r="JYS26" s="1636"/>
      <c r="JYT26" s="1636"/>
      <c r="JYU26" s="1636"/>
      <c r="JYV26" s="1636"/>
      <c r="JYW26" s="1636"/>
      <c r="JYX26" s="1636"/>
      <c r="JYY26" s="1636"/>
      <c r="JYZ26" s="1636"/>
      <c r="JZA26" s="1636"/>
      <c r="JZB26" s="1636"/>
      <c r="JZC26" s="1636"/>
      <c r="JZD26" s="1636"/>
      <c r="JZE26" s="1636"/>
      <c r="JZF26" s="1636"/>
      <c r="JZG26" s="1636"/>
      <c r="JZH26" s="1636"/>
      <c r="JZI26" s="1636"/>
      <c r="JZJ26" s="1636"/>
      <c r="JZK26" s="1636"/>
      <c r="JZL26" s="1636"/>
      <c r="JZM26" s="1636"/>
      <c r="JZN26" s="1636"/>
      <c r="JZO26" s="1636"/>
      <c r="JZP26" s="1636"/>
      <c r="JZQ26" s="1636"/>
      <c r="JZR26" s="1636"/>
      <c r="JZS26" s="1636"/>
      <c r="JZT26" s="1636"/>
      <c r="JZU26" s="1636"/>
      <c r="JZV26" s="1636"/>
      <c r="JZW26" s="1636"/>
      <c r="JZX26" s="1636"/>
      <c r="JZY26" s="1636"/>
      <c r="JZZ26" s="1636"/>
      <c r="KAA26" s="1636"/>
      <c r="KAB26" s="1636"/>
      <c r="KAC26" s="1636"/>
      <c r="KAD26" s="1636"/>
      <c r="KAE26" s="1636"/>
      <c r="KAF26" s="1636"/>
      <c r="KAG26" s="1636"/>
      <c r="KAH26" s="1636"/>
      <c r="KAI26" s="1636"/>
      <c r="KAJ26" s="1636"/>
      <c r="KAK26" s="1636"/>
      <c r="KAL26" s="1636"/>
      <c r="KAM26" s="1636"/>
      <c r="KAN26" s="1636"/>
      <c r="KAO26" s="1636"/>
      <c r="KAP26" s="1636"/>
      <c r="KAQ26" s="1636"/>
      <c r="KAR26" s="1636"/>
      <c r="KAS26" s="1636"/>
      <c r="KAT26" s="1636"/>
      <c r="KAU26" s="1636"/>
      <c r="KAV26" s="1636"/>
      <c r="KAW26" s="1636"/>
      <c r="KAX26" s="1636"/>
      <c r="KAY26" s="1636"/>
      <c r="KAZ26" s="1636"/>
      <c r="KBA26" s="1636"/>
      <c r="KBB26" s="1636"/>
      <c r="KBC26" s="1636"/>
      <c r="KBD26" s="1636"/>
      <c r="KBE26" s="1636"/>
      <c r="KBF26" s="1636"/>
      <c r="KBG26" s="1636"/>
      <c r="KBH26" s="1636"/>
      <c r="KBI26" s="1636"/>
      <c r="KBJ26" s="1636"/>
      <c r="KBK26" s="1636"/>
      <c r="KBL26" s="1636"/>
      <c r="KBM26" s="1636"/>
      <c r="KBN26" s="1636"/>
      <c r="KBO26" s="1636"/>
      <c r="KBP26" s="1636"/>
      <c r="KBQ26" s="1636"/>
      <c r="KBR26" s="1636"/>
      <c r="KBS26" s="1636"/>
      <c r="KBT26" s="1636"/>
      <c r="KBU26" s="1636"/>
      <c r="KBV26" s="1636"/>
      <c r="KBW26" s="1636"/>
      <c r="KBX26" s="1636"/>
      <c r="KBY26" s="1636"/>
      <c r="KBZ26" s="1636"/>
      <c r="KCA26" s="1636"/>
      <c r="KCB26" s="1636"/>
      <c r="KCC26" s="1636"/>
      <c r="KCD26" s="1636"/>
      <c r="KCE26" s="1636"/>
      <c r="KCF26" s="1636"/>
      <c r="KCG26" s="1636"/>
      <c r="KCH26" s="1636"/>
      <c r="KCI26" s="1636"/>
      <c r="KCJ26" s="1636"/>
      <c r="KCK26" s="1636"/>
      <c r="KCL26" s="1636"/>
      <c r="KCM26" s="1636"/>
      <c r="KCN26" s="1636"/>
      <c r="KCO26" s="1636"/>
      <c r="KCP26" s="1636"/>
      <c r="KCQ26" s="1636"/>
      <c r="KCR26" s="1636"/>
      <c r="KCS26" s="1636"/>
      <c r="KCT26" s="1636"/>
      <c r="KCU26" s="1636"/>
      <c r="KCV26" s="1636"/>
      <c r="KCW26" s="1636"/>
      <c r="KCX26" s="1636"/>
      <c r="KCY26" s="1636"/>
      <c r="KCZ26" s="1636"/>
      <c r="KDA26" s="1636"/>
      <c r="KDB26" s="1636"/>
      <c r="KDC26" s="1636"/>
      <c r="KDD26" s="1636"/>
      <c r="KDE26" s="1636"/>
      <c r="KDF26" s="1636"/>
      <c r="KDG26" s="1636"/>
      <c r="KDH26" s="1636"/>
      <c r="KDI26" s="1636"/>
      <c r="KDJ26" s="1636"/>
      <c r="KDK26" s="1636"/>
      <c r="KDL26" s="1636"/>
      <c r="KDM26" s="1636"/>
      <c r="KDN26" s="1636"/>
      <c r="KDO26" s="1636"/>
      <c r="KDP26" s="1636"/>
      <c r="KDQ26" s="1636"/>
      <c r="KDR26" s="1636"/>
      <c r="KDS26" s="1636"/>
      <c r="KDT26" s="1636"/>
      <c r="KDU26" s="1636"/>
      <c r="KDV26" s="1636"/>
      <c r="KDW26" s="1636"/>
      <c r="KDX26" s="1636"/>
      <c r="KDY26" s="1636"/>
      <c r="KDZ26" s="1636"/>
      <c r="KEA26" s="1636"/>
      <c r="KEB26" s="1636"/>
      <c r="KEC26" s="1636"/>
      <c r="KED26" s="1636"/>
      <c r="KEE26" s="1636"/>
      <c r="KEF26" s="1636"/>
      <c r="KEG26" s="1636"/>
      <c r="KEH26" s="1636"/>
      <c r="KEI26" s="1636"/>
      <c r="KEJ26" s="1636"/>
      <c r="KEK26" s="1636"/>
      <c r="KEL26" s="1636"/>
      <c r="KEM26" s="1636"/>
      <c r="KEN26" s="1636"/>
      <c r="KEO26" s="1636"/>
      <c r="KEP26" s="1636"/>
      <c r="KEQ26" s="1636"/>
      <c r="KER26" s="1636"/>
      <c r="KES26" s="1636"/>
      <c r="KET26" s="1636"/>
      <c r="KEU26" s="1636"/>
      <c r="KEV26" s="1636"/>
      <c r="KEW26" s="1636"/>
      <c r="KEX26" s="1636"/>
      <c r="KEY26" s="1636"/>
      <c r="KEZ26" s="1636"/>
      <c r="KFA26" s="1636"/>
      <c r="KFB26" s="1636"/>
      <c r="KFC26" s="1636"/>
      <c r="KFD26" s="1636"/>
      <c r="KFE26" s="1636"/>
      <c r="KFF26" s="1636"/>
      <c r="KFG26" s="1636"/>
      <c r="KFH26" s="1636"/>
      <c r="KFI26" s="1636"/>
      <c r="KFJ26" s="1636"/>
      <c r="KFK26" s="1636"/>
      <c r="KFL26" s="1636"/>
      <c r="KFM26" s="1636"/>
      <c r="KFN26" s="1636"/>
      <c r="KFO26" s="1636"/>
      <c r="KFP26" s="1636"/>
      <c r="KFQ26" s="1636"/>
      <c r="KFR26" s="1636"/>
      <c r="KFS26" s="1636"/>
      <c r="KFT26" s="1636"/>
      <c r="KFU26" s="1636"/>
      <c r="KFV26" s="1636"/>
      <c r="KFW26" s="1636"/>
      <c r="KFX26" s="1636"/>
      <c r="KFY26" s="1636"/>
      <c r="KFZ26" s="1636"/>
      <c r="KGA26" s="1636"/>
      <c r="KGB26" s="1636"/>
      <c r="KGC26" s="1636"/>
      <c r="KGD26" s="1636"/>
      <c r="KGE26" s="1636"/>
      <c r="KGF26" s="1636"/>
      <c r="KGG26" s="1636"/>
      <c r="KGH26" s="1636"/>
      <c r="KGI26" s="1636"/>
      <c r="KGJ26" s="1636"/>
      <c r="KGK26" s="1636"/>
      <c r="KGL26" s="1636"/>
      <c r="KGM26" s="1636"/>
      <c r="KGN26" s="1636"/>
      <c r="KGO26" s="1636"/>
      <c r="KGP26" s="1636"/>
      <c r="KGQ26" s="1636"/>
      <c r="KGR26" s="1636"/>
      <c r="KGS26" s="1636"/>
      <c r="KGT26" s="1636"/>
      <c r="KGU26" s="1636"/>
      <c r="KGV26" s="1636"/>
      <c r="KGW26" s="1636"/>
      <c r="KGX26" s="1636"/>
      <c r="KGY26" s="1636"/>
      <c r="KGZ26" s="1636"/>
      <c r="KHA26" s="1636"/>
      <c r="KHB26" s="1636"/>
      <c r="KHC26" s="1636"/>
      <c r="KHD26" s="1636"/>
      <c r="KHE26" s="1636"/>
      <c r="KHF26" s="1636"/>
      <c r="KHG26" s="1636"/>
      <c r="KHH26" s="1636"/>
      <c r="KHI26" s="1636"/>
      <c r="KHJ26" s="1636"/>
      <c r="KHK26" s="1636"/>
      <c r="KHL26" s="1636"/>
      <c r="KHM26" s="1636"/>
      <c r="KHN26" s="1636"/>
      <c r="KHO26" s="1636"/>
      <c r="KHP26" s="1636"/>
      <c r="KHQ26" s="1636"/>
      <c r="KHR26" s="1636"/>
      <c r="KHS26" s="1636"/>
      <c r="KHT26" s="1636"/>
      <c r="KHU26" s="1636"/>
      <c r="KHV26" s="1636"/>
      <c r="KHW26" s="1636"/>
      <c r="KHX26" s="1636"/>
      <c r="KHY26" s="1636"/>
      <c r="KHZ26" s="1636"/>
      <c r="KIA26" s="1636"/>
      <c r="KIB26" s="1636"/>
      <c r="KIC26" s="1636"/>
      <c r="KID26" s="1636"/>
      <c r="KIE26" s="1636"/>
      <c r="KIF26" s="1636"/>
      <c r="KIG26" s="1636"/>
      <c r="KIH26" s="1636"/>
      <c r="KII26" s="1636"/>
      <c r="KIJ26" s="1636"/>
      <c r="KIK26" s="1636"/>
      <c r="KIL26" s="1636"/>
      <c r="KIM26" s="1636"/>
      <c r="KIN26" s="1636"/>
      <c r="KIO26" s="1636"/>
      <c r="KIP26" s="1636"/>
      <c r="KIQ26" s="1636"/>
      <c r="KIR26" s="1636"/>
      <c r="KIS26" s="1636"/>
      <c r="KIT26" s="1636"/>
      <c r="KIU26" s="1636"/>
      <c r="KIV26" s="1636"/>
      <c r="KIW26" s="1636"/>
      <c r="KIX26" s="1636"/>
      <c r="KIY26" s="1636"/>
      <c r="KIZ26" s="1636"/>
      <c r="KJA26" s="1636"/>
      <c r="KJB26" s="1636"/>
      <c r="KJC26" s="1636"/>
      <c r="KJD26" s="1636"/>
      <c r="KJE26" s="1636"/>
      <c r="KJF26" s="1636"/>
      <c r="KJG26" s="1636"/>
      <c r="KJH26" s="1636"/>
      <c r="KJI26" s="1636"/>
      <c r="KJJ26" s="1636"/>
      <c r="KJK26" s="1636"/>
      <c r="KJL26" s="1636"/>
      <c r="KJM26" s="1636"/>
      <c r="KJN26" s="1636"/>
      <c r="KJO26" s="1636"/>
      <c r="KJP26" s="1636"/>
      <c r="KJQ26" s="1636"/>
      <c r="KJR26" s="1636"/>
      <c r="KJS26" s="1636"/>
      <c r="KJT26" s="1636"/>
      <c r="KJU26" s="1636"/>
      <c r="KJV26" s="1636"/>
      <c r="KJW26" s="1636"/>
      <c r="KJX26" s="1636"/>
      <c r="KJY26" s="1636"/>
      <c r="KJZ26" s="1636"/>
      <c r="KKA26" s="1636"/>
      <c r="KKB26" s="1636"/>
      <c r="KKC26" s="1636"/>
      <c r="KKD26" s="1636"/>
      <c r="KKE26" s="1636"/>
      <c r="KKF26" s="1636"/>
      <c r="KKG26" s="1636"/>
      <c r="KKH26" s="1636"/>
      <c r="KKI26" s="1636"/>
      <c r="KKJ26" s="1636"/>
      <c r="KKK26" s="1636"/>
      <c r="KKL26" s="1636"/>
      <c r="KKM26" s="1636"/>
      <c r="KKN26" s="1636"/>
      <c r="KKO26" s="1636"/>
      <c r="KKP26" s="1636"/>
      <c r="KKQ26" s="1636"/>
      <c r="KKR26" s="1636"/>
      <c r="KKS26" s="1636"/>
      <c r="KKT26" s="1636"/>
      <c r="KKU26" s="1636"/>
      <c r="KKV26" s="1636"/>
      <c r="KKW26" s="1636"/>
      <c r="KKX26" s="1636"/>
      <c r="KKY26" s="1636"/>
      <c r="KKZ26" s="1636"/>
      <c r="KLA26" s="1636"/>
      <c r="KLB26" s="1636"/>
      <c r="KLC26" s="1636"/>
      <c r="KLD26" s="1636"/>
      <c r="KLE26" s="1636"/>
      <c r="KLF26" s="1636"/>
      <c r="KLG26" s="1636"/>
      <c r="KLH26" s="1636"/>
      <c r="KLI26" s="1636"/>
      <c r="KLJ26" s="1636"/>
      <c r="KLK26" s="1636"/>
      <c r="KLL26" s="1636"/>
      <c r="KLM26" s="1636"/>
      <c r="KLN26" s="1636"/>
      <c r="KLO26" s="1636"/>
      <c r="KLP26" s="1636"/>
      <c r="KLQ26" s="1636"/>
      <c r="KLR26" s="1636"/>
      <c r="KLS26" s="1636"/>
      <c r="KLT26" s="1636"/>
      <c r="KLU26" s="1636"/>
      <c r="KLV26" s="1636"/>
      <c r="KLW26" s="1636"/>
      <c r="KLX26" s="1636"/>
      <c r="KLY26" s="1636"/>
      <c r="KLZ26" s="1636"/>
      <c r="KMA26" s="1636"/>
      <c r="KMB26" s="1636"/>
      <c r="KMC26" s="1636"/>
      <c r="KMD26" s="1636"/>
      <c r="KME26" s="1636"/>
      <c r="KMF26" s="1636"/>
      <c r="KMG26" s="1636"/>
      <c r="KMH26" s="1636"/>
      <c r="KMI26" s="1636"/>
      <c r="KMJ26" s="1636"/>
      <c r="KMK26" s="1636"/>
      <c r="KML26" s="1636"/>
      <c r="KMM26" s="1636"/>
      <c r="KMN26" s="1636"/>
      <c r="KMO26" s="1636"/>
      <c r="KMP26" s="1636"/>
      <c r="KMQ26" s="1636"/>
      <c r="KMR26" s="1636"/>
      <c r="KMS26" s="1636"/>
      <c r="KMT26" s="1636"/>
      <c r="KMU26" s="1636"/>
      <c r="KMV26" s="1636"/>
      <c r="KMW26" s="1636"/>
      <c r="KMX26" s="1636"/>
      <c r="KMY26" s="1636"/>
      <c r="KMZ26" s="1636"/>
      <c r="KNA26" s="1636"/>
      <c r="KNB26" s="1636"/>
      <c r="KNC26" s="1636"/>
      <c r="KND26" s="1636"/>
      <c r="KNE26" s="1636"/>
      <c r="KNF26" s="1636"/>
      <c r="KNG26" s="1636"/>
      <c r="KNH26" s="1636"/>
      <c r="KNI26" s="1636"/>
      <c r="KNJ26" s="1636"/>
      <c r="KNK26" s="1636"/>
      <c r="KNL26" s="1636"/>
      <c r="KNM26" s="1636"/>
      <c r="KNN26" s="1636"/>
      <c r="KNO26" s="1636"/>
      <c r="KNP26" s="1636"/>
      <c r="KNQ26" s="1636"/>
      <c r="KNR26" s="1636"/>
      <c r="KNS26" s="1636"/>
      <c r="KNT26" s="1636"/>
      <c r="KNU26" s="1636"/>
      <c r="KNV26" s="1636"/>
      <c r="KNW26" s="1636"/>
      <c r="KNX26" s="1636"/>
      <c r="KNY26" s="1636"/>
      <c r="KNZ26" s="1636"/>
      <c r="KOA26" s="1636"/>
      <c r="KOB26" s="1636"/>
      <c r="KOC26" s="1636"/>
      <c r="KOD26" s="1636"/>
      <c r="KOE26" s="1636"/>
      <c r="KOF26" s="1636"/>
      <c r="KOG26" s="1636"/>
      <c r="KOH26" s="1636"/>
      <c r="KOI26" s="1636"/>
      <c r="KOJ26" s="1636"/>
      <c r="KOK26" s="1636"/>
      <c r="KOL26" s="1636"/>
      <c r="KOM26" s="1636"/>
      <c r="KON26" s="1636"/>
      <c r="KOO26" s="1636"/>
      <c r="KOP26" s="1636"/>
      <c r="KOQ26" s="1636"/>
      <c r="KOR26" s="1636"/>
      <c r="KOS26" s="1636"/>
      <c r="KOT26" s="1636"/>
      <c r="KOU26" s="1636"/>
      <c r="KOV26" s="1636"/>
      <c r="KOW26" s="1636"/>
      <c r="KOX26" s="1636"/>
      <c r="KOY26" s="1636"/>
      <c r="KOZ26" s="1636"/>
      <c r="KPA26" s="1636"/>
      <c r="KPB26" s="1636"/>
      <c r="KPC26" s="1636"/>
      <c r="KPD26" s="1636"/>
      <c r="KPE26" s="1636"/>
      <c r="KPF26" s="1636"/>
      <c r="KPG26" s="1636"/>
      <c r="KPH26" s="1636"/>
      <c r="KPI26" s="1636"/>
      <c r="KPJ26" s="1636"/>
      <c r="KPK26" s="1636"/>
      <c r="KPL26" s="1636"/>
      <c r="KPM26" s="1636"/>
      <c r="KPN26" s="1636"/>
      <c r="KPO26" s="1636"/>
      <c r="KPP26" s="1636"/>
      <c r="KPQ26" s="1636"/>
      <c r="KPR26" s="1636"/>
      <c r="KPS26" s="1636"/>
      <c r="KPT26" s="1636"/>
      <c r="KPU26" s="1636"/>
      <c r="KPV26" s="1636"/>
      <c r="KPW26" s="1636"/>
      <c r="KPX26" s="1636"/>
      <c r="KPY26" s="1636"/>
      <c r="KPZ26" s="1636"/>
      <c r="KQA26" s="1636"/>
      <c r="KQB26" s="1636"/>
      <c r="KQC26" s="1636"/>
      <c r="KQD26" s="1636"/>
      <c r="KQE26" s="1636"/>
      <c r="KQF26" s="1636"/>
      <c r="KQG26" s="1636"/>
      <c r="KQH26" s="1636"/>
      <c r="KQI26" s="1636"/>
      <c r="KQJ26" s="1636"/>
      <c r="KQK26" s="1636"/>
      <c r="KQL26" s="1636"/>
      <c r="KQM26" s="1636"/>
      <c r="KQN26" s="1636"/>
      <c r="KQO26" s="1636"/>
      <c r="KQP26" s="1636"/>
      <c r="KQQ26" s="1636"/>
      <c r="KQR26" s="1636"/>
      <c r="KQS26" s="1636"/>
      <c r="KQT26" s="1636"/>
      <c r="KQU26" s="1636"/>
      <c r="KQV26" s="1636"/>
      <c r="KQW26" s="1636"/>
      <c r="KQX26" s="1636"/>
      <c r="KQY26" s="1636"/>
      <c r="KQZ26" s="1636"/>
      <c r="KRA26" s="1636"/>
      <c r="KRB26" s="1636"/>
      <c r="KRC26" s="1636"/>
      <c r="KRD26" s="1636"/>
      <c r="KRE26" s="1636"/>
      <c r="KRF26" s="1636"/>
      <c r="KRG26" s="1636"/>
      <c r="KRH26" s="1636"/>
      <c r="KRI26" s="1636"/>
      <c r="KRJ26" s="1636"/>
      <c r="KRK26" s="1636"/>
      <c r="KRL26" s="1636"/>
      <c r="KRM26" s="1636"/>
      <c r="KRN26" s="1636"/>
      <c r="KRO26" s="1636"/>
      <c r="KRP26" s="1636"/>
      <c r="KRQ26" s="1636"/>
      <c r="KRR26" s="1636"/>
      <c r="KRS26" s="1636"/>
      <c r="KRT26" s="1636"/>
      <c r="KRU26" s="1636"/>
      <c r="KRV26" s="1636"/>
      <c r="KRW26" s="1636"/>
      <c r="KRX26" s="1636"/>
      <c r="KRY26" s="1636"/>
      <c r="KRZ26" s="1636"/>
      <c r="KSA26" s="1636"/>
      <c r="KSB26" s="1636"/>
      <c r="KSC26" s="1636"/>
      <c r="KSD26" s="1636"/>
      <c r="KSE26" s="1636"/>
      <c r="KSF26" s="1636"/>
      <c r="KSG26" s="1636"/>
      <c r="KSH26" s="1636"/>
      <c r="KSI26" s="1636"/>
      <c r="KSJ26" s="1636"/>
      <c r="KSK26" s="1636"/>
      <c r="KSL26" s="1636"/>
      <c r="KSM26" s="1636"/>
      <c r="KSN26" s="1636"/>
      <c r="KSO26" s="1636"/>
      <c r="KSP26" s="1636"/>
      <c r="KSQ26" s="1636"/>
      <c r="KSR26" s="1636"/>
      <c r="KSS26" s="1636"/>
      <c r="KST26" s="1636"/>
      <c r="KSU26" s="1636"/>
      <c r="KSV26" s="1636"/>
      <c r="KSW26" s="1636"/>
      <c r="KSX26" s="1636"/>
      <c r="KSY26" s="1636"/>
      <c r="KSZ26" s="1636"/>
      <c r="KTA26" s="1636"/>
      <c r="KTB26" s="1636"/>
      <c r="KTC26" s="1636"/>
      <c r="KTD26" s="1636"/>
      <c r="KTE26" s="1636"/>
      <c r="KTF26" s="1636"/>
      <c r="KTG26" s="1636"/>
      <c r="KTH26" s="1636"/>
      <c r="KTI26" s="1636"/>
      <c r="KTJ26" s="1636"/>
      <c r="KTK26" s="1636"/>
      <c r="KTL26" s="1636"/>
      <c r="KTM26" s="1636"/>
      <c r="KTN26" s="1636"/>
      <c r="KTO26" s="1636"/>
      <c r="KTP26" s="1636"/>
      <c r="KTQ26" s="1636"/>
      <c r="KTR26" s="1636"/>
      <c r="KTS26" s="1636"/>
      <c r="KTT26" s="1636"/>
      <c r="KTU26" s="1636"/>
      <c r="KTV26" s="1636"/>
      <c r="KTW26" s="1636"/>
      <c r="KTX26" s="1636"/>
      <c r="KTY26" s="1636"/>
      <c r="KTZ26" s="1636"/>
      <c r="KUA26" s="1636"/>
      <c r="KUB26" s="1636"/>
      <c r="KUC26" s="1636"/>
      <c r="KUD26" s="1636"/>
      <c r="KUE26" s="1636"/>
      <c r="KUF26" s="1636"/>
      <c r="KUG26" s="1636"/>
      <c r="KUH26" s="1636"/>
      <c r="KUI26" s="1636"/>
      <c r="KUJ26" s="1636"/>
      <c r="KUK26" s="1636"/>
      <c r="KUL26" s="1636"/>
      <c r="KUM26" s="1636"/>
      <c r="KUN26" s="1636"/>
      <c r="KUO26" s="1636"/>
      <c r="KUP26" s="1636"/>
      <c r="KUQ26" s="1636"/>
      <c r="KUR26" s="1636"/>
      <c r="KUS26" s="1636"/>
      <c r="KUT26" s="1636"/>
      <c r="KUU26" s="1636"/>
      <c r="KUV26" s="1636"/>
      <c r="KUW26" s="1636"/>
      <c r="KUX26" s="1636"/>
      <c r="KUY26" s="1636"/>
      <c r="KUZ26" s="1636"/>
      <c r="KVA26" s="1636"/>
      <c r="KVB26" s="1636"/>
      <c r="KVC26" s="1636"/>
      <c r="KVD26" s="1636"/>
      <c r="KVE26" s="1636"/>
      <c r="KVF26" s="1636"/>
      <c r="KVG26" s="1636"/>
      <c r="KVH26" s="1636"/>
      <c r="KVI26" s="1636"/>
      <c r="KVJ26" s="1636"/>
      <c r="KVK26" s="1636"/>
      <c r="KVL26" s="1636"/>
      <c r="KVM26" s="1636"/>
      <c r="KVN26" s="1636"/>
      <c r="KVO26" s="1636"/>
      <c r="KVP26" s="1636"/>
      <c r="KVQ26" s="1636"/>
      <c r="KVR26" s="1636"/>
      <c r="KVS26" s="1636"/>
      <c r="KVT26" s="1636"/>
      <c r="KVU26" s="1636"/>
      <c r="KVV26" s="1636"/>
      <c r="KVW26" s="1636"/>
      <c r="KVX26" s="1636"/>
      <c r="KVY26" s="1636"/>
      <c r="KVZ26" s="1636"/>
      <c r="KWA26" s="1636"/>
      <c r="KWB26" s="1636"/>
      <c r="KWC26" s="1636"/>
      <c r="KWD26" s="1636"/>
      <c r="KWE26" s="1636"/>
      <c r="KWF26" s="1636"/>
      <c r="KWG26" s="1636"/>
      <c r="KWH26" s="1636"/>
      <c r="KWI26" s="1636"/>
      <c r="KWJ26" s="1636"/>
      <c r="KWK26" s="1636"/>
      <c r="KWL26" s="1636"/>
      <c r="KWM26" s="1636"/>
      <c r="KWN26" s="1636"/>
      <c r="KWO26" s="1636"/>
      <c r="KWP26" s="1636"/>
      <c r="KWQ26" s="1636"/>
      <c r="KWR26" s="1636"/>
      <c r="KWS26" s="1636"/>
      <c r="KWT26" s="1636"/>
      <c r="KWU26" s="1636"/>
      <c r="KWV26" s="1636"/>
      <c r="KWW26" s="1636"/>
      <c r="KWX26" s="1636"/>
      <c r="KWY26" s="1636"/>
      <c r="KWZ26" s="1636"/>
      <c r="KXA26" s="1636"/>
      <c r="KXB26" s="1636"/>
      <c r="KXC26" s="1636"/>
      <c r="KXD26" s="1636"/>
      <c r="KXE26" s="1636"/>
      <c r="KXF26" s="1636"/>
      <c r="KXG26" s="1636"/>
      <c r="KXH26" s="1636"/>
      <c r="KXI26" s="1636"/>
      <c r="KXJ26" s="1636"/>
      <c r="KXK26" s="1636"/>
      <c r="KXL26" s="1636"/>
      <c r="KXM26" s="1636"/>
      <c r="KXN26" s="1636"/>
      <c r="KXO26" s="1636"/>
      <c r="KXP26" s="1636"/>
      <c r="KXQ26" s="1636"/>
      <c r="KXR26" s="1636"/>
      <c r="KXS26" s="1636"/>
      <c r="KXT26" s="1636"/>
      <c r="KXU26" s="1636"/>
      <c r="KXV26" s="1636"/>
      <c r="KXW26" s="1636"/>
      <c r="KXX26" s="1636"/>
      <c r="KXY26" s="1636"/>
      <c r="KXZ26" s="1636"/>
      <c r="KYA26" s="1636"/>
      <c r="KYB26" s="1636"/>
      <c r="KYC26" s="1636"/>
      <c r="KYD26" s="1636"/>
      <c r="KYE26" s="1636"/>
      <c r="KYF26" s="1636"/>
      <c r="KYG26" s="1636"/>
      <c r="KYH26" s="1636"/>
      <c r="KYI26" s="1636"/>
      <c r="KYJ26" s="1636"/>
      <c r="KYK26" s="1636"/>
      <c r="KYL26" s="1636"/>
      <c r="KYM26" s="1636"/>
      <c r="KYN26" s="1636"/>
      <c r="KYO26" s="1636"/>
      <c r="KYP26" s="1636"/>
      <c r="KYQ26" s="1636"/>
      <c r="KYR26" s="1636"/>
      <c r="KYS26" s="1636"/>
      <c r="KYT26" s="1636"/>
      <c r="KYU26" s="1636"/>
      <c r="KYV26" s="1636"/>
      <c r="KYW26" s="1636"/>
      <c r="KYX26" s="1636"/>
      <c r="KYY26" s="1636"/>
      <c r="KYZ26" s="1636"/>
      <c r="KZA26" s="1636"/>
      <c r="KZB26" s="1636"/>
      <c r="KZC26" s="1636"/>
      <c r="KZD26" s="1636"/>
      <c r="KZE26" s="1636"/>
      <c r="KZF26" s="1636"/>
      <c r="KZG26" s="1636"/>
      <c r="KZH26" s="1636"/>
      <c r="KZI26" s="1636"/>
      <c r="KZJ26" s="1636"/>
      <c r="KZK26" s="1636"/>
      <c r="KZL26" s="1636"/>
      <c r="KZM26" s="1636"/>
      <c r="KZN26" s="1636"/>
      <c r="KZO26" s="1636"/>
      <c r="KZP26" s="1636"/>
      <c r="KZQ26" s="1636"/>
      <c r="KZR26" s="1636"/>
      <c r="KZS26" s="1636"/>
      <c r="KZT26" s="1636"/>
      <c r="KZU26" s="1636"/>
      <c r="KZV26" s="1636"/>
      <c r="KZW26" s="1636"/>
      <c r="KZX26" s="1636"/>
      <c r="KZY26" s="1636"/>
      <c r="KZZ26" s="1636"/>
      <c r="LAA26" s="1636"/>
      <c r="LAB26" s="1636"/>
      <c r="LAC26" s="1636"/>
      <c r="LAD26" s="1636"/>
      <c r="LAE26" s="1636"/>
      <c r="LAF26" s="1636"/>
      <c r="LAG26" s="1636"/>
      <c r="LAH26" s="1636"/>
      <c r="LAI26" s="1636"/>
      <c r="LAJ26" s="1636"/>
      <c r="LAK26" s="1636"/>
      <c r="LAL26" s="1636"/>
      <c r="LAM26" s="1636"/>
      <c r="LAN26" s="1636"/>
      <c r="LAO26" s="1636"/>
      <c r="LAP26" s="1636"/>
      <c r="LAQ26" s="1636"/>
      <c r="LAR26" s="1636"/>
      <c r="LAS26" s="1636"/>
      <c r="LAT26" s="1636"/>
      <c r="LAU26" s="1636"/>
      <c r="LAV26" s="1636"/>
      <c r="LAW26" s="1636"/>
      <c r="LAX26" s="1636"/>
      <c r="LAY26" s="1636"/>
      <c r="LAZ26" s="1636"/>
      <c r="LBA26" s="1636"/>
      <c r="LBB26" s="1636"/>
      <c r="LBC26" s="1636"/>
      <c r="LBD26" s="1636"/>
      <c r="LBE26" s="1636"/>
      <c r="LBF26" s="1636"/>
      <c r="LBG26" s="1636"/>
      <c r="LBH26" s="1636"/>
      <c r="LBI26" s="1636"/>
      <c r="LBJ26" s="1636"/>
      <c r="LBK26" s="1636"/>
      <c r="LBL26" s="1636"/>
      <c r="LBM26" s="1636"/>
      <c r="LBN26" s="1636"/>
      <c r="LBO26" s="1636"/>
      <c r="LBP26" s="1636"/>
      <c r="LBQ26" s="1636"/>
      <c r="LBR26" s="1636"/>
      <c r="LBS26" s="1636"/>
      <c r="LBT26" s="1636"/>
      <c r="LBU26" s="1636"/>
      <c r="LBV26" s="1636"/>
      <c r="LBW26" s="1636"/>
      <c r="LBX26" s="1636"/>
      <c r="LBY26" s="1636"/>
      <c r="LBZ26" s="1636"/>
      <c r="LCA26" s="1636"/>
      <c r="LCB26" s="1636"/>
      <c r="LCC26" s="1636"/>
      <c r="LCD26" s="1636"/>
      <c r="LCE26" s="1636"/>
      <c r="LCF26" s="1636"/>
      <c r="LCG26" s="1636"/>
      <c r="LCH26" s="1636"/>
      <c r="LCI26" s="1636"/>
      <c r="LCJ26" s="1636"/>
      <c r="LCK26" s="1636"/>
      <c r="LCL26" s="1636"/>
      <c r="LCM26" s="1636"/>
      <c r="LCN26" s="1636"/>
      <c r="LCO26" s="1636"/>
      <c r="LCP26" s="1636"/>
      <c r="LCQ26" s="1636"/>
      <c r="LCR26" s="1636"/>
      <c r="LCS26" s="1636"/>
      <c r="LCT26" s="1636"/>
      <c r="LCU26" s="1636"/>
      <c r="LCV26" s="1636"/>
      <c r="LCW26" s="1636"/>
      <c r="LCX26" s="1636"/>
      <c r="LCY26" s="1636"/>
      <c r="LCZ26" s="1636"/>
      <c r="LDA26" s="1636"/>
      <c r="LDB26" s="1636"/>
      <c r="LDC26" s="1636"/>
      <c r="LDD26" s="1636"/>
      <c r="LDE26" s="1636"/>
      <c r="LDF26" s="1636"/>
      <c r="LDG26" s="1636"/>
      <c r="LDH26" s="1636"/>
      <c r="LDI26" s="1636"/>
      <c r="LDJ26" s="1636"/>
      <c r="LDK26" s="1636"/>
      <c r="LDL26" s="1636"/>
      <c r="LDM26" s="1636"/>
      <c r="LDN26" s="1636"/>
      <c r="LDO26" s="1636"/>
      <c r="LDP26" s="1636"/>
      <c r="LDQ26" s="1636"/>
      <c r="LDR26" s="1636"/>
      <c r="LDS26" s="1636"/>
      <c r="LDT26" s="1636"/>
      <c r="LDU26" s="1636"/>
      <c r="LDV26" s="1636"/>
      <c r="LDW26" s="1636"/>
      <c r="LDX26" s="1636"/>
      <c r="LDY26" s="1636"/>
      <c r="LDZ26" s="1636"/>
      <c r="LEA26" s="1636"/>
      <c r="LEB26" s="1636"/>
      <c r="LEC26" s="1636"/>
      <c r="LED26" s="1636"/>
      <c r="LEE26" s="1636"/>
      <c r="LEF26" s="1636"/>
      <c r="LEG26" s="1636"/>
      <c r="LEH26" s="1636"/>
      <c r="LEI26" s="1636"/>
      <c r="LEJ26" s="1636"/>
      <c r="LEK26" s="1636"/>
      <c r="LEL26" s="1636"/>
      <c r="LEM26" s="1636"/>
      <c r="LEN26" s="1636"/>
      <c r="LEO26" s="1636"/>
      <c r="LEP26" s="1636"/>
      <c r="LEQ26" s="1636"/>
      <c r="LER26" s="1636"/>
      <c r="LES26" s="1636"/>
      <c r="LET26" s="1636"/>
      <c r="LEU26" s="1636"/>
      <c r="LEV26" s="1636"/>
      <c r="LEW26" s="1636"/>
      <c r="LEX26" s="1636"/>
      <c r="LEY26" s="1636"/>
      <c r="LEZ26" s="1636"/>
      <c r="LFA26" s="1636"/>
      <c r="LFB26" s="1636"/>
      <c r="LFC26" s="1636"/>
      <c r="LFD26" s="1636"/>
      <c r="LFE26" s="1636"/>
      <c r="LFF26" s="1636"/>
      <c r="LFG26" s="1636"/>
      <c r="LFH26" s="1636"/>
      <c r="LFI26" s="1636"/>
      <c r="LFJ26" s="1636"/>
      <c r="LFK26" s="1636"/>
      <c r="LFL26" s="1636"/>
      <c r="LFM26" s="1636"/>
      <c r="LFN26" s="1636"/>
      <c r="LFO26" s="1636"/>
      <c r="LFP26" s="1636"/>
      <c r="LFQ26" s="1636"/>
      <c r="LFR26" s="1636"/>
      <c r="LFS26" s="1636"/>
      <c r="LFT26" s="1636"/>
      <c r="LFU26" s="1636"/>
      <c r="LFV26" s="1636"/>
      <c r="LFW26" s="1636"/>
      <c r="LFX26" s="1636"/>
      <c r="LFY26" s="1636"/>
      <c r="LFZ26" s="1636"/>
      <c r="LGA26" s="1636"/>
      <c r="LGB26" s="1636"/>
      <c r="LGC26" s="1636"/>
      <c r="LGD26" s="1636"/>
      <c r="LGE26" s="1636"/>
      <c r="LGF26" s="1636"/>
      <c r="LGG26" s="1636"/>
      <c r="LGH26" s="1636"/>
      <c r="LGI26" s="1636"/>
      <c r="LGJ26" s="1636"/>
      <c r="LGK26" s="1636"/>
      <c r="LGL26" s="1636"/>
      <c r="LGM26" s="1636"/>
      <c r="LGN26" s="1636"/>
      <c r="LGO26" s="1636"/>
      <c r="LGP26" s="1636"/>
      <c r="LGQ26" s="1636"/>
      <c r="LGR26" s="1636"/>
      <c r="LGS26" s="1636"/>
      <c r="LGT26" s="1636"/>
      <c r="LGU26" s="1636"/>
      <c r="LGV26" s="1636"/>
      <c r="LGW26" s="1636"/>
      <c r="LGX26" s="1636"/>
      <c r="LGY26" s="1636"/>
      <c r="LGZ26" s="1636"/>
      <c r="LHA26" s="1636"/>
      <c r="LHB26" s="1636"/>
      <c r="LHC26" s="1636"/>
      <c r="LHD26" s="1636"/>
      <c r="LHE26" s="1636"/>
      <c r="LHF26" s="1636"/>
      <c r="LHG26" s="1636"/>
      <c r="LHH26" s="1636"/>
      <c r="LHI26" s="1636"/>
      <c r="LHJ26" s="1636"/>
      <c r="LHK26" s="1636"/>
      <c r="LHL26" s="1636"/>
      <c r="LHM26" s="1636"/>
      <c r="LHN26" s="1636"/>
      <c r="LHO26" s="1636"/>
      <c r="LHP26" s="1636"/>
      <c r="LHQ26" s="1636"/>
      <c r="LHR26" s="1636"/>
      <c r="LHS26" s="1636"/>
      <c r="LHT26" s="1636"/>
      <c r="LHU26" s="1636"/>
      <c r="LHV26" s="1636"/>
      <c r="LHW26" s="1636"/>
      <c r="LHX26" s="1636"/>
      <c r="LHY26" s="1636"/>
      <c r="LHZ26" s="1636"/>
      <c r="LIA26" s="1636"/>
      <c r="LIB26" s="1636"/>
      <c r="LIC26" s="1636"/>
      <c r="LID26" s="1636"/>
      <c r="LIE26" s="1636"/>
      <c r="LIF26" s="1636"/>
      <c r="LIG26" s="1636"/>
      <c r="LIH26" s="1636"/>
      <c r="LII26" s="1636"/>
      <c r="LIJ26" s="1636"/>
      <c r="LIK26" s="1636"/>
      <c r="LIL26" s="1636"/>
      <c r="LIM26" s="1636"/>
      <c r="LIN26" s="1636"/>
      <c r="LIO26" s="1636"/>
      <c r="LIP26" s="1636"/>
      <c r="LIQ26" s="1636"/>
      <c r="LIR26" s="1636"/>
      <c r="LIS26" s="1636"/>
      <c r="LIT26" s="1636"/>
      <c r="LIU26" s="1636"/>
      <c r="LIV26" s="1636"/>
      <c r="LIW26" s="1636"/>
      <c r="LIX26" s="1636"/>
      <c r="LIY26" s="1636"/>
      <c r="LIZ26" s="1636"/>
      <c r="LJA26" s="1636"/>
      <c r="LJB26" s="1636"/>
      <c r="LJC26" s="1636"/>
      <c r="LJD26" s="1636"/>
      <c r="LJE26" s="1636"/>
      <c r="LJF26" s="1636"/>
      <c r="LJG26" s="1636"/>
      <c r="LJH26" s="1636"/>
      <c r="LJI26" s="1636"/>
      <c r="LJJ26" s="1636"/>
      <c r="LJK26" s="1636"/>
      <c r="LJL26" s="1636"/>
      <c r="LJM26" s="1636"/>
      <c r="LJN26" s="1636"/>
      <c r="LJO26" s="1636"/>
      <c r="LJP26" s="1636"/>
      <c r="LJQ26" s="1636"/>
      <c r="LJR26" s="1636"/>
      <c r="LJS26" s="1636"/>
      <c r="LJT26" s="1636"/>
      <c r="LJU26" s="1636"/>
      <c r="LJV26" s="1636"/>
      <c r="LJW26" s="1636"/>
      <c r="LJX26" s="1636"/>
      <c r="LJY26" s="1636"/>
      <c r="LJZ26" s="1636"/>
      <c r="LKA26" s="1636"/>
      <c r="LKB26" s="1636"/>
      <c r="LKC26" s="1636"/>
      <c r="LKD26" s="1636"/>
      <c r="LKE26" s="1636"/>
      <c r="LKF26" s="1636"/>
      <c r="LKG26" s="1636"/>
      <c r="LKH26" s="1636"/>
      <c r="LKI26" s="1636"/>
      <c r="LKJ26" s="1636"/>
      <c r="LKK26" s="1636"/>
      <c r="LKL26" s="1636"/>
      <c r="LKM26" s="1636"/>
      <c r="LKN26" s="1636"/>
      <c r="LKO26" s="1636"/>
      <c r="LKP26" s="1636"/>
      <c r="LKQ26" s="1636"/>
      <c r="LKR26" s="1636"/>
      <c r="LKS26" s="1636"/>
      <c r="LKT26" s="1636"/>
      <c r="LKU26" s="1636"/>
      <c r="LKV26" s="1636"/>
      <c r="LKW26" s="1636"/>
      <c r="LKX26" s="1636"/>
      <c r="LKY26" s="1636"/>
      <c r="LKZ26" s="1636"/>
      <c r="LLA26" s="1636"/>
      <c r="LLB26" s="1636"/>
      <c r="LLC26" s="1636"/>
      <c r="LLD26" s="1636"/>
      <c r="LLE26" s="1636"/>
      <c r="LLF26" s="1636"/>
      <c r="LLG26" s="1636"/>
      <c r="LLH26" s="1636"/>
      <c r="LLI26" s="1636"/>
      <c r="LLJ26" s="1636"/>
      <c r="LLK26" s="1636"/>
      <c r="LLL26" s="1636"/>
      <c r="LLM26" s="1636"/>
      <c r="LLN26" s="1636"/>
      <c r="LLO26" s="1636"/>
      <c r="LLP26" s="1636"/>
      <c r="LLQ26" s="1636"/>
      <c r="LLR26" s="1636"/>
      <c r="LLS26" s="1636"/>
      <c r="LLT26" s="1636"/>
      <c r="LLU26" s="1636"/>
      <c r="LLV26" s="1636"/>
      <c r="LLW26" s="1636"/>
      <c r="LLX26" s="1636"/>
      <c r="LLY26" s="1636"/>
      <c r="LLZ26" s="1636"/>
      <c r="LMA26" s="1636"/>
      <c r="LMB26" s="1636"/>
      <c r="LMC26" s="1636"/>
      <c r="LMD26" s="1636"/>
      <c r="LME26" s="1636"/>
      <c r="LMF26" s="1636"/>
      <c r="LMG26" s="1636"/>
      <c r="LMH26" s="1636"/>
      <c r="LMI26" s="1636"/>
      <c r="LMJ26" s="1636"/>
      <c r="LMK26" s="1636"/>
      <c r="LML26" s="1636"/>
      <c r="LMM26" s="1636"/>
      <c r="LMN26" s="1636"/>
      <c r="LMO26" s="1636"/>
      <c r="LMP26" s="1636"/>
      <c r="LMQ26" s="1636"/>
      <c r="LMR26" s="1636"/>
      <c r="LMS26" s="1636"/>
      <c r="LMT26" s="1636"/>
      <c r="LMU26" s="1636"/>
      <c r="LMV26" s="1636"/>
      <c r="LMW26" s="1636"/>
      <c r="LMX26" s="1636"/>
      <c r="LMY26" s="1636"/>
      <c r="LMZ26" s="1636"/>
      <c r="LNA26" s="1636"/>
      <c r="LNB26" s="1636"/>
      <c r="LNC26" s="1636"/>
      <c r="LND26" s="1636"/>
      <c r="LNE26" s="1636"/>
      <c r="LNF26" s="1636"/>
      <c r="LNG26" s="1636"/>
      <c r="LNH26" s="1636"/>
      <c r="LNI26" s="1636"/>
      <c r="LNJ26" s="1636"/>
      <c r="LNK26" s="1636"/>
      <c r="LNL26" s="1636"/>
      <c r="LNM26" s="1636"/>
      <c r="LNN26" s="1636"/>
      <c r="LNO26" s="1636"/>
      <c r="LNP26" s="1636"/>
      <c r="LNQ26" s="1636"/>
      <c r="LNR26" s="1636"/>
      <c r="LNS26" s="1636"/>
      <c r="LNT26" s="1636"/>
      <c r="LNU26" s="1636"/>
      <c r="LNV26" s="1636"/>
      <c r="LNW26" s="1636"/>
      <c r="LNX26" s="1636"/>
      <c r="LNY26" s="1636"/>
      <c r="LNZ26" s="1636"/>
      <c r="LOA26" s="1636"/>
      <c r="LOB26" s="1636"/>
      <c r="LOC26" s="1636"/>
      <c r="LOD26" s="1636"/>
      <c r="LOE26" s="1636"/>
      <c r="LOF26" s="1636"/>
      <c r="LOG26" s="1636"/>
      <c r="LOH26" s="1636"/>
      <c r="LOI26" s="1636"/>
      <c r="LOJ26" s="1636"/>
      <c r="LOK26" s="1636"/>
      <c r="LOL26" s="1636"/>
      <c r="LOM26" s="1636"/>
      <c r="LON26" s="1636"/>
      <c r="LOO26" s="1636"/>
      <c r="LOP26" s="1636"/>
      <c r="LOQ26" s="1636"/>
      <c r="LOR26" s="1636"/>
      <c r="LOS26" s="1636"/>
      <c r="LOT26" s="1636"/>
      <c r="LOU26" s="1636"/>
      <c r="LOV26" s="1636"/>
      <c r="LOW26" s="1636"/>
      <c r="LOX26" s="1636"/>
      <c r="LOY26" s="1636"/>
      <c r="LOZ26" s="1636"/>
      <c r="LPA26" s="1636"/>
      <c r="LPB26" s="1636"/>
      <c r="LPC26" s="1636"/>
      <c r="LPD26" s="1636"/>
      <c r="LPE26" s="1636"/>
      <c r="LPF26" s="1636"/>
      <c r="LPG26" s="1636"/>
      <c r="LPH26" s="1636"/>
      <c r="LPI26" s="1636"/>
      <c r="LPJ26" s="1636"/>
      <c r="LPK26" s="1636"/>
      <c r="LPL26" s="1636"/>
      <c r="LPM26" s="1636"/>
      <c r="LPN26" s="1636"/>
      <c r="LPO26" s="1636"/>
      <c r="LPP26" s="1636"/>
      <c r="LPQ26" s="1636"/>
      <c r="LPR26" s="1636"/>
      <c r="LPS26" s="1636"/>
      <c r="LPT26" s="1636"/>
      <c r="LPU26" s="1636"/>
      <c r="LPV26" s="1636"/>
      <c r="LPW26" s="1636"/>
      <c r="LPX26" s="1636"/>
      <c r="LPY26" s="1636"/>
      <c r="LPZ26" s="1636"/>
      <c r="LQA26" s="1636"/>
      <c r="LQB26" s="1636"/>
      <c r="LQC26" s="1636"/>
      <c r="LQD26" s="1636"/>
      <c r="LQE26" s="1636"/>
      <c r="LQF26" s="1636"/>
      <c r="LQG26" s="1636"/>
      <c r="LQH26" s="1636"/>
      <c r="LQI26" s="1636"/>
      <c r="LQJ26" s="1636"/>
      <c r="LQK26" s="1636"/>
      <c r="LQL26" s="1636"/>
      <c r="LQM26" s="1636"/>
      <c r="LQN26" s="1636"/>
      <c r="LQO26" s="1636"/>
      <c r="LQP26" s="1636"/>
      <c r="LQQ26" s="1636"/>
      <c r="LQR26" s="1636"/>
      <c r="LQS26" s="1636"/>
      <c r="LQT26" s="1636"/>
      <c r="LQU26" s="1636"/>
      <c r="LQV26" s="1636"/>
      <c r="LQW26" s="1636"/>
      <c r="LQX26" s="1636"/>
      <c r="LQY26" s="1636"/>
      <c r="LQZ26" s="1636"/>
      <c r="LRA26" s="1636"/>
      <c r="LRB26" s="1636"/>
      <c r="LRC26" s="1636"/>
      <c r="LRD26" s="1636"/>
      <c r="LRE26" s="1636"/>
      <c r="LRF26" s="1636"/>
      <c r="LRG26" s="1636"/>
      <c r="LRH26" s="1636"/>
      <c r="LRI26" s="1636"/>
      <c r="LRJ26" s="1636"/>
      <c r="LRK26" s="1636"/>
      <c r="LRL26" s="1636"/>
      <c r="LRM26" s="1636"/>
      <c r="LRN26" s="1636"/>
      <c r="LRO26" s="1636"/>
      <c r="LRP26" s="1636"/>
      <c r="LRQ26" s="1636"/>
      <c r="LRR26" s="1636"/>
      <c r="LRS26" s="1636"/>
      <c r="LRT26" s="1636"/>
      <c r="LRU26" s="1636"/>
      <c r="LRV26" s="1636"/>
      <c r="LRW26" s="1636"/>
      <c r="LRX26" s="1636"/>
      <c r="LRY26" s="1636"/>
      <c r="LRZ26" s="1636"/>
      <c r="LSA26" s="1636"/>
      <c r="LSB26" s="1636"/>
      <c r="LSC26" s="1636"/>
      <c r="LSD26" s="1636"/>
      <c r="LSE26" s="1636"/>
      <c r="LSF26" s="1636"/>
      <c r="LSG26" s="1636"/>
      <c r="LSH26" s="1636"/>
      <c r="LSI26" s="1636"/>
      <c r="LSJ26" s="1636"/>
      <c r="LSK26" s="1636"/>
      <c r="LSL26" s="1636"/>
      <c r="LSM26" s="1636"/>
      <c r="LSN26" s="1636"/>
      <c r="LSO26" s="1636"/>
      <c r="LSP26" s="1636"/>
      <c r="LSQ26" s="1636"/>
      <c r="LSR26" s="1636"/>
      <c r="LSS26" s="1636"/>
      <c r="LST26" s="1636"/>
      <c r="LSU26" s="1636"/>
      <c r="LSV26" s="1636"/>
      <c r="LSW26" s="1636"/>
      <c r="LSX26" s="1636"/>
      <c r="LSY26" s="1636"/>
      <c r="LSZ26" s="1636"/>
      <c r="LTA26" s="1636"/>
      <c r="LTB26" s="1636"/>
      <c r="LTC26" s="1636"/>
      <c r="LTD26" s="1636"/>
      <c r="LTE26" s="1636"/>
      <c r="LTF26" s="1636"/>
      <c r="LTG26" s="1636"/>
      <c r="LTH26" s="1636"/>
      <c r="LTI26" s="1636"/>
      <c r="LTJ26" s="1636"/>
      <c r="LTK26" s="1636"/>
      <c r="LTL26" s="1636"/>
      <c r="LTM26" s="1636"/>
      <c r="LTN26" s="1636"/>
      <c r="LTO26" s="1636"/>
      <c r="LTP26" s="1636"/>
      <c r="LTQ26" s="1636"/>
      <c r="LTR26" s="1636"/>
      <c r="LTS26" s="1636"/>
      <c r="LTT26" s="1636"/>
      <c r="LTU26" s="1636"/>
      <c r="LTV26" s="1636"/>
      <c r="LTW26" s="1636"/>
      <c r="LTX26" s="1636"/>
      <c r="LTY26" s="1636"/>
      <c r="LTZ26" s="1636"/>
      <c r="LUA26" s="1636"/>
      <c r="LUB26" s="1636"/>
      <c r="LUC26" s="1636"/>
      <c r="LUD26" s="1636"/>
      <c r="LUE26" s="1636"/>
      <c r="LUF26" s="1636"/>
      <c r="LUG26" s="1636"/>
      <c r="LUH26" s="1636"/>
      <c r="LUI26" s="1636"/>
      <c r="LUJ26" s="1636"/>
      <c r="LUK26" s="1636"/>
      <c r="LUL26" s="1636"/>
      <c r="LUM26" s="1636"/>
      <c r="LUN26" s="1636"/>
      <c r="LUO26" s="1636"/>
      <c r="LUP26" s="1636"/>
      <c r="LUQ26" s="1636"/>
      <c r="LUR26" s="1636"/>
      <c r="LUS26" s="1636"/>
      <c r="LUT26" s="1636"/>
      <c r="LUU26" s="1636"/>
      <c r="LUV26" s="1636"/>
      <c r="LUW26" s="1636"/>
      <c r="LUX26" s="1636"/>
      <c r="LUY26" s="1636"/>
      <c r="LUZ26" s="1636"/>
      <c r="LVA26" s="1636"/>
      <c r="LVB26" s="1636"/>
      <c r="LVC26" s="1636"/>
      <c r="LVD26" s="1636"/>
      <c r="LVE26" s="1636"/>
      <c r="LVF26" s="1636"/>
      <c r="LVG26" s="1636"/>
      <c r="LVH26" s="1636"/>
      <c r="LVI26" s="1636"/>
      <c r="LVJ26" s="1636"/>
      <c r="LVK26" s="1636"/>
      <c r="LVL26" s="1636"/>
      <c r="LVM26" s="1636"/>
      <c r="LVN26" s="1636"/>
      <c r="LVO26" s="1636"/>
      <c r="LVP26" s="1636"/>
      <c r="LVQ26" s="1636"/>
      <c r="LVR26" s="1636"/>
      <c r="LVS26" s="1636"/>
      <c r="LVT26" s="1636"/>
      <c r="LVU26" s="1636"/>
      <c r="LVV26" s="1636"/>
      <c r="LVW26" s="1636"/>
      <c r="LVX26" s="1636"/>
      <c r="LVY26" s="1636"/>
      <c r="LVZ26" s="1636"/>
      <c r="LWA26" s="1636"/>
      <c r="LWB26" s="1636"/>
      <c r="LWC26" s="1636"/>
      <c r="LWD26" s="1636"/>
      <c r="LWE26" s="1636"/>
      <c r="LWF26" s="1636"/>
      <c r="LWG26" s="1636"/>
      <c r="LWH26" s="1636"/>
      <c r="LWI26" s="1636"/>
      <c r="LWJ26" s="1636"/>
      <c r="LWK26" s="1636"/>
      <c r="LWL26" s="1636"/>
      <c r="LWM26" s="1636"/>
      <c r="LWN26" s="1636"/>
      <c r="LWO26" s="1636"/>
      <c r="LWP26" s="1636"/>
      <c r="LWQ26" s="1636"/>
      <c r="LWR26" s="1636"/>
      <c r="LWS26" s="1636"/>
      <c r="LWT26" s="1636"/>
      <c r="LWU26" s="1636"/>
      <c r="LWV26" s="1636"/>
      <c r="LWW26" s="1636"/>
      <c r="LWX26" s="1636"/>
      <c r="LWY26" s="1636"/>
      <c r="LWZ26" s="1636"/>
      <c r="LXA26" s="1636"/>
      <c r="LXB26" s="1636"/>
      <c r="LXC26" s="1636"/>
      <c r="LXD26" s="1636"/>
      <c r="LXE26" s="1636"/>
      <c r="LXF26" s="1636"/>
      <c r="LXG26" s="1636"/>
      <c r="LXH26" s="1636"/>
      <c r="LXI26" s="1636"/>
      <c r="LXJ26" s="1636"/>
      <c r="LXK26" s="1636"/>
      <c r="LXL26" s="1636"/>
      <c r="LXM26" s="1636"/>
      <c r="LXN26" s="1636"/>
      <c r="LXO26" s="1636"/>
      <c r="LXP26" s="1636"/>
      <c r="LXQ26" s="1636"/>
      <c r="LXR26" s="1636"/>
      <c r="LXS26" s="1636"/>
      <c r="LXT26" s="1636"/>
      <c r="LXU26" s="1636"/>
      <c r="LXV26" s="1636"/>
      <c r="LXW26" s="1636"/>
      <c r="LXX26" s="1636"/>
      <c r="LXY26" s="1636"/>
      <c r="LXZ26" s="1636"/>
      <c r="LYA26" s="1636"/>
      <c r="LYB26" s="1636"/>
      <c r="LYC26" s="1636"/>
      <c r="LYD26" s="1636"/>
      <c r="LYE26" s="1636"/>
      <c r="LYF26" s="1636"/>
      <c r="LYG26" s="1636"/>
      <c r="LYH26" s="1636"/>
      <c r="LYI26" s="1636"/>
      <c r="LYJ26" s="1636"/>
      <c r="LYK26" s="1636"/>
      <c r="LYL26" s="1636"/>
      <c r="LYM26" s="1636"/>
      <c r="LYN26" s="1636"/>
      <c r="LYO26" s="1636"/>
      <c r="LYP26" s="1636"/>
      <c r="LYQ26" s="1636"/>
      <c r="LYR26" s="1636"/>
      <c r="LYS26" s="1636"/>
      <c r="LYT26" s="1636"/>
      <c r="LYU26" s="1636"/>
      <c r="LYV26" s="1636"/>
      <c r="LYW26" s="1636"/>
      <c r="LYX26" s="1636"/>
      <c r="LYY26" s="1636"/>
      <c r="LYZ26" s="1636"/>
      <c r="LZA26" s="1636"/>
      <c r="LZB26" s="1636"/>
      <c r="LZC26" s="1636"/>
      <c r="LZD26" s="1636"/>
      <c r="LZE26" s="1636"/>
      <c r="LZF26" s="1636"/>
      <c r="LZG26" s="1636"/>
      <c r="LZH26" s="1636"/>
      <c r="LZI26" s="1636"/>
      <c r="LZJ26" s="1636"/>
      <c r="LZK26" s="1636"/>
      <c r="LZL26" s="1636"/>
      <c r="LZM26" s="1636"/>
      <c r="LZN26" s="1636"/>
      <c r="LZO26" s="1636"/>
      <c r="LZP26" s="1636"/>
      <c r="LZQ26" s="1636"/>
      <c r="LZR26" s="1636"/>
      <c r="LZS26" s="1636"/>
      <c r="LZT26" s="1636"/>
      <c r="LZU26" s="1636"/>
      <c r="LZV26" s="1636"/>
      <c r="LZW26" s="1636"/>
      <c r="LZX26" s="1636"/>
      <c r="LZY26" s="1636"/>
      <c r="LZZ26" s="1636"/>
      <c r="MAA26" s="1636"/>
      <c r="MAB26" s="1636"/>
      <c r="MAC26" s="1636"/>
      <c r="MAD26" s="1636"/>
      <c r="MAE26" s="1636"/>
      <c r="MAF26" s="1636"/>
      <c r="MAG26" s="1636"/>
      <c r="MAH26" s="1636"/>
      <c r="MAI26" s="1636"/>
      <c r="MAJ26" s="1636"/>
      <c r="MAK26" s="1636"/>
      <c r="MAL26" s="1636"/>
      <c r="MAM26" s="1636"/>
      <c r="MAN26" s="1636"/>
      <c r="MAO26" s="1636"/>
      <c r="MAP26" s="1636"/>
      <c r="MAQ26" s="1636"/>
      <c r="MAR26" s="1636"/>
      <c r="MAS26" s="1636"/>
      <c r="MAT26" s="1636"/>
      <c r="MAU26" s="1636"/>
      <c r="MAV26" s="1636"/>
      <c r="MAW26" s="1636"/>
      <c r="MAX26" s="1636"/>
      <c r="MAY26" s="1636"/>
      <c r="MAZ26" s="1636"/>
      <c r="MBA26" s="1636"/>
      <c r="MBB26" s="1636"/>
      <c r="MBC26" s="1636"/>
      <c r="MBD26" s="1636"/>
      <c r="MBE26" s="1636"/>
      <c r="MBF26" s="1636"/>
      <c r="MBG26" s="1636"/>
      <c r="MBH26" s="1636"/>
      <c r="MBI26" s="1636"/>
      <c r="MBJ26" s="1636"/>
      <c r="MBK26" s="1636"/>
      <c r="MBL26" s="1636"/>
      <c r="MBM26" s="1636"/>
      <c r="MBN26" s="1636"/>
      <c r="MBO26" s="1636"/>
      <c r="MBP26" s="1636"/>
      <c r="MBQ26" s="1636"/>
      <c r="MBR26" s="1636"/>
      <c r="MBS26" s="1636"/>
      <c r="MBT26" s="1636"/>
      <c r="MBU26" s="1636"/>
      <c r="MBV26" s="1636"/>
      <c r="MBW26" s="1636"/>
      <c r="MBX26" s="1636"/>
      <c r="MBY26" s="1636"/>
      <c r="MBZ26" s="1636"/>
      <c r="MCA26" s="1636"/>
      <c r="MCB26" s="1636"/>
      <c r="MCC26" s="1636"/>
      <c r="MCD26" s="1636"/>
      <c r="MCE26" s="1636"/>
      <c r="MCF26" s="1636"/>
      <c r="MCG26" s="1636"/>
      <c r="MCH26" s="1636"/>
      <c r="MCI26" s="1636"/>
      <c r="MCJ26" s="1636"/>
      <c r="MCK26" s="1636"/>
      <c r="MCL26" s="1636"/>
      <c r="MCM26" s="1636"/>
      <c r="MCN26" s="1636"/>
      <c r="MCO26" s="1636"/>
      <c r="MCP26" s="1636"/>
      <c r="MCQ26" s="1636"/>
      <c r="MCR26" s="1636"/>
      <c r="MCS26" s="1636"/>
      <c r="MCT26" s="1636"/>
      <c r="MCU26" s="1636"/>
      <c r="MCV26" s="1636"/>
      <c r="MCW26" s="1636"/>
      <c r="MCX26" s="1636"/>
      <c r="MCY26" s="1636"/>
      <c r="MCZ26" s="1636"/>
      <c r="MDA26" s="1636"/>
      <c r="MDB26" s="1636"/>
      <c r="MDC26" s="1636"/>
      <c r="MDD26" s="1636"/>
      <c r="MDE26" s="1636"/>
      <c r="MDF26" s="1636"/>
      <c r="MDG26" s="1636"/>
      <c r="MDH26" s="1636"/>
      <c r="MDI26" s="1636"/>
      <c r="MDJ26" s="1636"/>
      <c r="MDK26" s="1636"/>
      <c r="MDL26" s="1636"/>
      <c r="MDM26" s="1636"/>
      <c r="MDN26" s="1636"/>
      <c r="MDO26" s="1636"/>
      <c r="MDP26" s="1636"/>
      <c r="MDQ26" s="1636"/>
      <c r="MDR26" s="1636"/>
      <c r="MDS26" s="1636"/>
      <c r="MDT26" s="1636"/>
      <c r="MDU26" s="1636"/>
      <c r="MDV26" s="1636"/>
      <c r="MDW26" s="1636"/>
      <c r="MDX26" s="1636"/>
      <c r="MDY26" s="1636"/>
      <c r="MDZ26" s="1636"/>
      <c r="MEA26" s="1636"/>
      <c r="MEB26" s="1636"/>
      <c r="MEC26" s="1636"/>
      <c r="MED26" s="1636"/>
      <c r="MEE26" s="1636"/>
      <c r="MEF26" s="1636"/>
      <c r="MEG26" s="1636"/>
      <c r="MEH26" s="1636"/>
      <c r="MEI26" s="1636"/>
      <c r="MEJ26" s="1636"/>
      <c r="MEK26" s="1636"/>
      <c r="MEL26" s="1636"/>
      <c r="MEM26" s="1636"/>
      <c r="MEN26" s="1636"/>
      <c r="MEO26" s="1636"/>
      <c r="MEP26" s="1636"/>
      <c r="MEQ26" s="1636"/>
      <c r="MER26" s="1636"/>
      <c r="MES26" s="1636"/>
      <c r="MET26" s="1636"/>
      <c r="MEU26" s="1636"/>
      <c r="MEV26" s="1636"/>
      <c r="MEW26" s="1636"/>
      <c r="MEX26" s="1636"/>
      <c r="MEY26" s="1636"/>
      <c r="MEZ26" s="1636"/>
      <c r="MFA26" s="1636"/>
      <c r="MFB26" s="1636"/>
      <c r="MFC26" s="1636"/>
      <c r="MFD26" s="1636"/>
      <c r="MFE26" s="1636"/>
      <c r="MFF26" s="1636"/>
      <c r="MFG26" s="1636"/>
      <c r="MFH26" s="1636"/>
      <c r="MFI26" s="1636"/>
      <c r="MFJ26" s="1636"/>
      <c r="MFK26" s="1636"/>
      <c r="MFL26" s="1636"/>
      <c r="MFM26" s="1636"/>
      <c r="MFN26" s="1636"/>
      <c r="MFO26" s="1636"/>
      <c r="MFP26" s="1636"/>
      <c r="MFQ26" s="1636"/>
      <c r="MFR26" s="1636"/>
      <c r="MFS26" s="1636"/>
      <c r="MFT26" s="1636"/>
      <c r="MFU26" s="1636"/>
      <c r="MFV26" s="1636"/>
      <c r="MFW26" s="1636"/>
      <c r="MFX26" s="1636"/>
      <c r="MFY26" s="1636"/>
      <c r="MFZ26" s="1636"/>
      <c r="MGA26" s="1636"/>
      <c r="MGB26" s="1636"/>
      <c r="MGC26" s="1636"/>
      <c r="MGD26" s="1636"/>
      <c r="MGE26" s="1636"/>
      <c r="MGF26" s="1636"/>
      <c r="MGG26" s="1636"/>
      <c r="MGH26" s="1636"/>
      <c r="MGI26" s="1636"/>
      <c r="MGJ26" s="1636"/>
      <c r="MGK26" s="1636"/>
      <c r="MGL26" s="1636"/>
      <c r="MGM26" s="1636"/>
      <c r="MGN26" s="1636"/>
      <c r="MGO26" s="1636"/>
      <c r="MGP26" s="1636"/>
      <c r="MGQ26" s="1636"/>
      <c r="MGR26" s="1636"/>
      <c r="MGS26" s="1636"/>
      <c r="MGT26" s="1636"/>
      <c r="MGU26" s="1636"/>
      <c r="MGV26" s="1636"/>
      <c r="MGW26" s="1636"/>
      <c r="MGX26" s="1636"/>
      <c r="MGY26" s="1636"/>
      <c r="MGZ26" s="1636"/>
      <c r="MHA26" s="1636"/>
      <c r="MHB26" s="1636"/>
      <c r="MHC26" s="1636"/>
      <c r="MHD26" s="1636"/>
      <c r="MHE26" s="1636"/>
      <c r="MHF26" s="1636"/>
      <c r="MHG26" s="1636"/>
      <c r="MHH26" s="1636"/>
      <c r="MHI26" s="1636"/>
      <c r="MHJ26" s="1636"/>
      <c r="MHK26" s="1636"/>
      <c r="MHL26" s="1636"/>
      <c r="MHM26" s="1636"/>
      <c r="MHN26" s="1636"/>
      <c r="MHO26" s="1636"/>
      <c r="MHP26" s="1636"/>
      <c r="MHQ26" s="1636"/>
      <c r="MHR26" s="1636"/>
      <c r="MHS26" s="1636"/>
      <c r="MHT26" s="1636"/>
      <c r="MHU26" s="1636"/>
      <c r="MHV26" s="1636"/>
      <c r="MHW26" s="1636"/>
      <c r="MHX26" s="1636"/>
      <c r="MHY26" s="1636"/>
      <c r="MHZ26" s="1636"/>
      <c r="MIA26" s="1636"/>
      <c r="MIB26" s="1636"/>
      <c r="MIC26" s="1636"/>
      <c r="MID26" s="1636"/>
      <c r="MIE26" s="1636"/>
      <c r="MIF26" s="1636"/>
      <c r="MIG26" s="1636"/>
      <c r="MIH26" s="1636"/>
      <c r="MII26" s="1636"/>
      <c r="MIJ26" s="1636"/>
      <c r="MIK26" s="1636"/>
      <c r="MIL26" s="1636"/>
      <c r="MIM26" s="1636"/>
      <c r="MIN26" s="1636"/>
      <c r="MIO26" s="1636"/>
      <c r="MIP26" s="1636"/>
      <c r="MIQ26" s="1636"/>
      <c r="MIR26" s="1636"/>
      <c r="MIS26" s="1636"/>
      <c r="MIT26" s="1636"/>
      <c r="MIU26" s="1636"/>
      <c r="MIV26" s="1636"/>
      <c r="MIW26" s="1636"/>
      <c r="MIX26" s="1636"/>
      <c r="MIY26" s="1636"/>
      <c r="MIZ26" s="1636"/>
      <c r="MJA26" s="1636"/>
      <c r="MJB26" s="1636"/>
      <c r="MJC26" s="1636"/>
      <c r="MJD26" s="1636"/>
      <c r="MJE26" s="1636"/>
      <c r="MJF26" s="1636"/>
      <c r="MJG26" s="1636"/>
      <c r="MJH26" s="1636"/>
      <c r="MJI26" s="1636"/>
      <c r="MJJ26" s="1636"/>
      <c r="MJK26" s="1636"/>
      <c r="MJL26" s="1636"/>
      <c r="MJM26" s="1636"/>
      <c r="MJN26" s="1636"/>
      <c r="MJO26" s="1636"/>
      <c r="MJP26" s="1636"/>
      <c r="MJQ26" s="1636"/>
      <c r="MJR26" s="1636"/>
      <c r="MJS26" s="1636"/>
      <c r="MJT26" s="1636"/>
      <c r="MJU26" s="1636"/>
      <c r="MJV26" s="1636"/>
      <c r="MJW26" s="1636"/>
      <c r="MJX26" s="1636"/>
      <c r="MJY26" s="1636"/>
      <c r="MJZ26" s="1636"/>
      <c r="MKA26" s="1636"/>
      <c r="MKB26" s="1636"/>
      <c r="MKC26" s="1636"/>
      <c r="MKD26" s="1636"/>
      <c r="MKE26" s="1636"/>
      <c r="MKF26" s="1636"/>
      <c r="MKG26" s="1636"/>
      <c r="MKH26" s="1636"/>
      <c r="MKI26" s="1636"/>
      <c r="MKJ26" s="1636"/>
      <c r="MKK26" s="1636"/>
      <c r="MKL26" s="1636"/>
      <c r="MKM26" s="1636"/>
      <c r="MKN26" s="1636"/>
      <c r="MKO26" s="1636"/>
      <c r="MKP26" s="1636"/>
      <c r="MKQ26" s="1636"/>
      <c r="MKR26" s="1636"/>
      <c r="MKS26" s="1636"/>
      <c r="MKT26" s="1636"/>
      <c r="MKU26" s="1636"/>
      <c r="MKV26" s="1636"/>
      <c r="MKW26" s="1636"/>
      <c r="MKX26" s="1636"/>
      <c r="MKY26" s="1636"/>
      <c r="MKZ26" s="1636"/>
      <c r="MLA26" s="1636"/>
      <c r="MLB26" s="1636"/>
      <c r="MLC26" s="1636"/>
      <c r="MLD26" s="1636"/>
      <c r="MLE26" s="1636"/>
      <c r="MLF26" s="1636"/>
      <c r="MLG26" s="1636"/>
      <c r="MLH26" s="1636"/>
      <c r="MLI26" s="1636"/>
      <c r="MLJ26" s="1636"/>
      <c r="MLK26" s="1636"/>
      <c r="MLL26" s="1636"/>
      <c r="MLM26" s="1636"/>
      <c r="MLN26" s="1636"/>
      <c r="MLO26" s="1636"/>
      <c r="MLP26" s="1636"/>
      <c r="MLQ26" s="1636"/>
      <c r="MLR26" s="1636"/>
      <c r="MLS26" s="1636"/>
      <c r="MLT26" s="1636"/>
      <c r="MLU26" s="1636"/>
      <c r="MLV26" s="1636"/>
      <c r="MLW26" s="1636"/>
      <c r="MLX26" s="1636"/>
      <c r="MLY26" s="1636"/>
      <c r="MLZ26" s="1636"/>
      <c r="MMA26" s="1636"/>
      <c r="MMB26" s="1636"/>
      <c r="MMC26" s="1636"/>
      <c r="MMD26" s="1636"/>
      <c r="MME26" s="1636"/>
      <c r="MMF26" s="1636"/>
      <c r="MMG26" s="1636"/>
      <c r="MMH26" s="1636"/>
      <c r="MMI26" s="1636"/>
      <c r="MMJ26" s="1636"/>
      <c r="MMK26" s="1636"/>
      <c r="MML26" s="1636"/>
      <c r="MMM26" s="1636"/>
      <c r="MMN26" s="1636"/>
      <c r="MMO26" s="1636"/>
      <c r="MMP26" s="1636"/>
      <c r="MMQ26" s="1636"/>
      <c r="MMR26" s="1636"/>
      <c r="MMS26" s="1636"/>
      <c r="MMT26" s="1636"/>
      <c r="MMU26" s="1636"/>
      <c r="MMV26" s="1636"/>
      <c r="MMW26" s="1636"/>
      <c r="MMX26" s="1636"/>
      <c r="MMY26" s="1636"/>
      <c r="MMZ26" s="1636"/>
      <c r="MNA26" s="1636"/>
      <c r="MNB26" s="1636"/>
      <c r="MNC26" s="1636"/>
      <c r="MND26" s="1636"/>
      <c r="MNE26" s="1636"/>
      <c r="MNF26" s="1636"/>
      <c r="MNG26" s="1636"/>
      <c r="MNH26" s="1636"/>
      <c r="MNI26" s="1636"/>
      <c r="MNJ26" s="1636"/>
      <c r="MNK26" s="1636"/>
      <c r="MNL26" s="1636"/>
      <c r="MNM26" s="1636"/>
      <c r="MNN26" s="1636"/>
      <c r="MNO26" s="1636"/>
      <c r="MNP26" s="1636"/>
      <c r="MNQ26" s="1636"/>
      <c r="MNR26" s="1636"/>
      <c r="MNS26" s="1636"/>
      <c r="MNT26" s="1636"/>
      <c r="MNU26" s="1636"/>
      <c r="MNV26" s="1636"/>
      <c r="MNW26" s="1636"/>
      <c r="MNX26" s="1636"/>
      <c r="MNY26" s="1636"/>
      <c r="MNZ26" s="1636"/>
      <c r="MOA26" s="1636"/>
      <c r="MOB26" s="1636"/>
      <c r="MOC26" s="1636"/>
      <c r="MOD26" s="1636"/>
      <c r="MOE26" s="1636"/>
      <c r="MOF26" s="1636"/>
      <c r="MOG26" s="1636"/>
      <c r="MOH26" s="1636"/>
      <c r="MOI26" s="1636"/>
      <c r="MOJ26" s="1636"/>
      <c r="MOK26" s="1636"/>
      <c r="MOL26" s="1636"/>
      <c r="MOM26" s="1636"/>
      <c r="MON26" s="1636"/>
      <c r="MOO26" s="1636"/>
      <c r="MOP26" s="1636"/>
      <c r="MOQ26" s="1636"/>
      <c r="MOR26" s="1636"/>
      <c r="MOS26" s="1636"/>
      <c r="MOT26" s="1636"/>
      <c r="MOU26" s="1636"/>
      <c r="MOV26" s="1636"/>
      <c r="MOW26" s="1636"/>
      <c r="MOX26" s="1636"/>
      <c r="MOY26" s="1636"/>
      <c r="MOZ26" s="1636"/>
      <c r="MPA26" s="1636"/>
      <c r="MPB26" s="1636"/>
      <c r="MPC26" s="1636"/>
      <c r="MPD26" s="1636"/>
      <c r="MPE26" s="1636"/>
      <c r="MPF26" s="1636"/>
      <c r="MPG26" s="1636"/>
      <c r="MPH26" s="1636"/>
      <c r="MPI26" s="1636"/>
      <c r="MPJ26" s="1636"/>
      <c r="MPK26" s="1636"/>
      <c r="MPL26" s="1636"/>
      <c r="MPM26" s="1636"/>
      <c r="MPN26" s="1636"/>
      <c r="MPO26" s="1636"/>
      <c r="MPP26" s="1636"/>
      <c r="MPQ26" s="1636"/>
      <c r="MPR26" s="1636"/>
      <c r="MPS26" s="1636"/>
      <c r="MPT26" s="1636"/>
      <c r="MPU26" s="1636"/>
      <c r="MPV26" s="1636"/>
      <c r="MPW26" s="1636"/>
      <c r="MPX26" s="1636"/>
      <c r="MPY26" s="1636"/>
      <c r="MPZ26" s="1636"/>
      <c r="MQA26" s="1636"/>
      <c r="MQB26" s="1636"/>
      <c r="MQC26" s="1636"/>
      <c r="MQD26" s="1636"/>
      <c r="MQE26" s="1636"/>
      <c r="MQF26" s="1636"/>
      <c r="MQG26" s="1636"/>
      <c r="MQH26" s="1636"/>
      <c r="MQI26" s="1636"/>
      <c r="MQJ26" s="1636"/>
      <c r="MQK26" s="1636"/>
      <c r="MQL26" s="1636"/>
      <c r="MQM26" s="1636"/>
      <c r="MQN26" s="1636"/>
      <c r="MQO26" s="1636"/>
      <c r="MQP26" s="1636"/>
      <c r="MQQ26" s="1636"/>
      <c r="MQR26" s="1636"/>
      <c r="MQS26" s="1636"/>
      <c r="MQT26" s="1636"/>
      <c r="MQU26" s="1636"/>
      <c r="MQV26" s="1636"/>
      <c r="MQW26" s="1636"/>
      <c r="MQX26" s="1636"/>
      <c r="MQY26" s="1636"/>
      <c r="MQZ26" s="1636"/>
      <c r="MRA26" s="1636"/>
      <c r="MRB26" s="1636"/>
      <c r="MRC26" s="1636"/>
      <c r="MRD26" s="1636"/>
      <c r="MRE26" s="1636"/>
      <c r="MRF26" s="1636"/>
      <c r="MRG26" s="1636"/>
      <c r="MRH26" s="1636"/>
      <c r="MRI26" s="1636"/>
      <c r="MRJ26" s="1636"/>
      <c r="MRK26" s="1636"/>
      <c r="MRL26" s="1636"/>
      <c r="MRM26" s="1636"/>
      <c r="MRN26" s="1636"/>
      <c r="MRO26" s="1636"/>
      <c r="MRP26" s="1636"/>
      <c r="MRQ26" s="1636"/>
      <c r="MRR26" s="1636"/>
      <c r="MRS26" s="1636"/>
      <c r="MRT26" s="1636"/>
      <c r="MRU26" s="1636"/>
      <c r="MRV26" s="1636"/>
      <c r="MRW26" s="1636"/>
      <c r="MRX26" s="1636"/>
      <c r="MRY26" s="1636"/>
      <c r="MRZ26" s="1636"/>
      <c r="MSA26" s="1636"/>
      <c r="MSB26" s="1636"/>
      <c r="MSC26" s="1636"/>
      <c r="MSD26" s="1636"/>
      <c r="MSE26" s="1636"/>
      <c r="MSF26" s="1636"/>
      <c r="MSG26" s="1636"/>
      <c r="MSH26" s="1636"/>
      <c r="MSI26" s="1636"/>
      <c r="MSJ26" s="1636"/>
      <c r="MSK26" s="1636"/>
      <c r="MSL26" s="1636"/>
      <c r="MSM26" s="1636"/>
      <c r="MSN26" s="1636"/>
      <c r="MSO26" s="1636"/>
      <c r="MSP26" s="1636"/>
      <c r="MSQ26" s="1636"/>
      <c r="MSR26" s="1636"/>
      <c r="MSS26" s="1636"/>
      <c r="MST26" s="1636"/>
      <c r="MSU26" s="1636"/>
      <c r="MSV26" s="1636"/>
      <c r="MSW26" s="1636"/>
      <c r="MSX26" s="1636"/>
      <c r="MSY26" s="1636"/>
      <c r="MSZ26" s="1636"/>
      <c r="MTA26" s="1636"/>
      <c r="MTB26" s="1636"/>
      <c r="MTC26" s="1636"/>
      <c r="MTD26" s="1636"/>
      <c r="MTE26" s="1636"/>
      <c r="MTF26" s="1636"/>
      <c r="MTG26" s="1636"/>
      <c r="MTH26" s="1636"/>
      <c r="MTI26" s="1636"/>
      <c r="MTJ26" s="1636"/>
      <c r="MTK26" s="1636"/>
      <c r="MTL26" s="1636"/>
      <c r="MTM26" s="1636"/>
      <c r="MTN26" s="1636"/>
      <c r="MTO26" s="1636"/>
      <c r="MTP26" s="1636"/>
      <c r="MTQ26" s="1636"/>
      <c r="MTR26" s="1636"/>
      <c r="MTS26" s="1636"/>
      <c r="MTT26" s="1636"/>
      <c r="MTU26" s="1636"/>
      <c r="MTV26" s="1636"/>
      <c r="MTW26" s="1636"/>
      <c r="MTX26" s="1636"/>
      <c r="MTY26" s="1636"/>
      <c r="MTZ26" s="1636"/>
      <c r="MUA26" s="1636"/>
      <c r="MUB26" s="1636"/>
      <c r="MUC26" s="1636"/>
      <c r="MUD26" s="1636"/>
      <c r="MUE26" s="1636"/>
      <c r="MUF26" s="1636"/>
      <c r="MUG26" s="1636"/>
      <c r="MUH26" s="1636"/>
      <c r="MUI26" s="1636"/>
      <c r="MUJ26" s="1636"/>
      <c r="MUK26" s="1636"/>
      <c r="MUL26" s="1636"/>
      <c r="MUM26" s="1636"/>
      <c r="MUN26" s="1636"/>
      <c r="MUO26" s="1636"/>
      <c r="MUP26" s="1636"/>
      <c r="MUQ26" s="1636"/>
      <c r="MUR26" s="1636"/>
      <c r="MUS26" s="1636"/>
      <c r="MUT26" s="1636"/>
      <c r="MUU26" s="1636"/>
      <c r="MUV26" s="1636"/>
      <c r="MUW26" s="1636"/>
      <c r="MUX26" s="1636"/>
      <c r="MUY26" s="1636"/>
      <c r="MUZ26" s="1636"/>
      <c r="MVA26" s="1636"/>
      <c r="MVB26" s="1636"/>
      <c r="MVC26" s="1636"/>
      <c r="MVD26" s="1636"/>
      <c r="MVE26" s="1636"/>
      <c r="MVF26" s="1636"/>
      <c r="MVG26" s="1636"/>
      <c r="MVH26" s="1636"/>
      <c r="MVI26" s="1636"/>
      <c r="MVJ26" s="1636"/>
      <c r="MVK26" s="1636"/>
      <c r="MVL26" s="1636"/>
      <c r="MVM26" s="1636"/>
      <c r="MVN26" s="1636"/>
      <c r="MVO26" s="1636"/>
      <c r="MVP26" s="1636"/>
      <c r="MVQ26" s="1636"/>
      <c r="MVR26" s="1636"/>
      <c r="MVS26" s="1636"/>
      <c r="MVT26" s="1636"/>
      <c r="MVU26" s="1636"/>
      <c r="MVV26" s="1636"/>
      <c r="MVW26" s="1636"/>
      <c r="MVX26" s="1636"/>
      <c r="MVY26" s="1636"/>
      <c r="MVZ26" s="1636"/>
      <c r="MWA26" s="1636"/>
      <c r="MWB26" s="1636"/>
      <c r="MWC26" s="1636"/>
      <c r="MWD26" s="1636"/>
      <c r="MWE26" s="1636"/>
      <c r="MWF26" s="1636"/>
      <c r="MWG26" s="1636"/>
      <c r="MWH26" s="1636"/>
      <c r="MWI26" s="1636"/>
      <c r="MWJ26" s="1636"/>
      <c r="MWK26" s="1636"/>
      <c r="MWL26" s="1636"/>
      <c r="MWM26" s="1636"/>
      <c r="MWN26" s="1636"/>
      <c r="MWO26" s="1636"/>
      <c r="MWP26" s="1636"/>
      <c r="MWQ26" s="1636"/>
      <c r="MWR26" s="1636"/>
      <c r="MWS26" s="1636"/>
      <c r="MWT26" s="1636"/>
      <c r="MWU26" s="1636"/>
      <c r="MWV26" s="1636"/>
      <c r="MWW26" s="1636"/>
      <c r="MWX26" s="1636"/>
      <c r="MWY26" s="1636"/>
      <c r="MWZ26" s="1636"/>
      <c r="MXA26" s="1636"/>
      <c r="MXB26" s="1636"/>
      <c r="MXC26" s="1636"/>
      <c r="MXD26" s="1636"/>
      <c r="MXE26" s="1636"/>
      <c r="MXF26" s="1636"/>
      <c r="MXG26" s="1636"/>
      <c r="MXH26" s="1636"/>
      <c r="MXI26" s="1636"/>
      <c r="MXJ26" s="1636"/>
      <c r="MXK26" s="1636"/>
      <c r="MXL26" s="1636"/>
      <c r="MXM26" s="1636"/>
      <c r="MXN26" s="1636"/>
      <c r="MXO26" s="1636"/>
      <c r="MXP26" s="1636"/>
      <c r="MXQ26" s="1636"/>
      <c r="MXR26" s="1636"/>
      <c r="MXS26" s="1636"/>
      <c r="MXT26" s="1636"/>
      <c r="MXU26" s="1636"/>
      <c r="MXV26" s="1636"/>
      <c r="MXW26" s="1636"/>
      <c r="MXX26" s="1636"/>
      <c r="MXY26" s="1636"/>
      <c r="MXZ26" s="1636"/>
      <c r="MYA26" s="1636"/>
      <c r="MYB26" s="1636"/>
      <c r="MYC26" s="1636"/>
      <c r="MYD26" s="1636"/>
      <c r="MYE26" s="1636"/>
      <c r="MYF26" s="1636"/>
      <c r="MYG26" s="1636"/>
      <c r="MYH26" s="1636"/>
      <c r="MYI26" s="1636"/>
      <c r="MYJ26" s="1636"/>
      <c r="MYK26" s="1636"/>
      <c r="MYL26" s="1636"/>
      <c r="MYM26" s="1636"/>
      <c r="MYN26" s="1636"/>
      <c r="MYO26" s="1636"/>
      <c r="MYP26" s="1636"/>
      <c r="MYQ26" s="1636"/>
      <c r="MYR26" s="1636"/>
      <c r="MYS26" s="1636"/>
      <c r="MYT26" s="1636"/>
      <c r="MYU26" s="1636"/>
      <c r="MYV26" s="1636"/>
      <c r="MYW26" s="1636"/>
      <c r="MYX26" s="1636"/>
      <c r="MYY26" s="1636"/>
      <c r="MYZ26" s="1636"/>
      <c r="MZA26" s="1636"/>
      <c r="MZB26" s="1636"/>
      <c r="MZC26" s="1636"/>
      <c r="MZD26" s="1636"/>
      <c r="MZE26" s="1636"/>
      <c r="MZF26" s="1636"/>
      <c r="MZG26" s="1636"/>
      <c r="MZH26" s="1636"/>
      <c r="MZI26" s="1636"/>
      <c r="MZJ26" s="1636"/>
      <c r="MZK26" s="1636"/>
      <c r="MZL26" s="1636"/>
      <c r="MZM26" s="1636"/>
      <c r="MZN26" s="1636"/>
      <c r="MZO26" s="1636"/>
      <c r="MZP26" s="1636"/>
      <c r="MZQ26" s="1636"/>
      <c r="MZR26" s="1636"/>
      <c r="MZS26" s="1636"/>
      <c r="MZT26" s="1636"/>
      <c r="MZU26" s="1636"/>
      <c r="MZV26" s="1636"/>
      <c r="MZW26" s="1636"/>
      <c r="MZX26" s="1636"/>
      <c r="MZY26" s="1636"/>
      <c r="MZZ26" s="1636"/>
      <c r="NAA26" s="1636"/>
      <c r="NAB26" s="1636"/>
      <c r="NAC26" s="1636"/>
      <c r="NAD26" s="1636"/>
      <c r="NAE26" s="1636"/>
      <c r="NAF26" s="1636"/>
      <c r="NAG26" s="1636"/>
      <c r="NAH26" s="1636"/>
      <c r="NAI26" s="1636"/>
      <c r="NAJ26" s="1636"/>
      <c r="NAK26" s="1636"/>
      <c r="NAL26" s="1636"/>
      <c r="NAM26" s="1636"/>
      <c r="NAN26" s="1636"/>
      <c r="NAO26" s="1636"/>
      <c r="NAP26" s="1636"/>
      <c r="NAQ26" s="1636"/>
      <c r="NAR26" s="1636"/>
      <c r="NAS26" s="1636"/>
      <c r="NAT26" s="1636"/>
      <c r="NAU26" s="1636"/>
      <c r="NAV26" s="1636"/>
      <c r="NAW26" s="1636"/>
      <c r="NAX26" s="1636"/>
      <c r="NAY26" s="1636"/>
      <c r="NAZ26" s="1636"/>
      <c r="NBA26" s="1636"/>
      <c r="NBB26" s="1636"/>
      <c r="NBC26" s="1636"/>
      <c r="NBD26" s="1636"/>
      <c r="NBE26" s="1636"/>
      <c r="NBF26" s="1636"/>
      <c r="NBG26" s="1636"/>
      <c r="NBH26" s="1636"/>
      <c r="NBI26" s="1636"/>
      <c r="NBJ26" s="1636"/>
      <c r="NBK26" s="1636"/>
      <c r="NBL26" s="1636"/>
      <c r="NBM26" s="1636"/>
      <c r="NBN26" s="1636"/>
      <c r="NBO26" s="1636"/>
      <c r="NBP26" s="1636"/>
      <c r="NBQ26" s="1636"/>
      <c r="NBR26" s="1636"/>
      <c r="NBS26" s="1636"/>
      <c r="NBT26" s="1636"/>
      <c r="NBU26" s="1636"/>
      <c r="NBV26" s="1636"/>
      <c r="NBW26" s="1636"/>
      <c r="NBX26" s="1636"/>
      <c r="NBY26" s="1636"/>
      <c r="NBZ26" s="1636"/>
      <c r="NCA26" s="1636"/>
      <c r="NCB26" s="1636"/>
      <c r="NCC26" s="1636"/>
      <c r="NCD26" s="1636"/>
      <c r="NCE26" s="1636"/>
      <c r="NCF26" s="1636"/>
      <c r="NCG26" s="1636"/>
      <c r="NCH26" s="1636"/>
      <c r="NCI26" s="1636"/>
      <c r="NCJ26" s="1636"/>
      <c r="NCK26" s="1636"/>
      <c r="NCL26" s="1636"/>
      <c r="NCM26" s="1636"/>
      <c r="NCN26" s="1636"/>
      <c r="NCO26" s="1636"/>
      <c r="NCP26" s="1636"/>
      <c r="NCQ26" s="1636"/>
      <c r="NCR26" s="1636"/>
      <c r="NCS26" s="1636"/>
      <c r="NCT26" s="1636"/>
      <c r="NCU26" s="1636"/>
      <c r="NCV26" s="1636"/>
      <c r="NCW26" s="1636"/>
      <c r="NCX26" s="1636"/>
      <c r="NCY26" s="1636"/>
      <c r="NCZ26" s="1636"/>
      <c r="NDA26" s="1636"/>
      <c r="NDB26" s="1636"/>
      <c r="NDC26" s="1636"/>
      <c r="NDD26" s="1636"/>
      <c r="NDE26" s="1636"/>
      <c r="NDF26" s="1636"/>
      <c r="NDG26" s="1636"/>
      <c r="NDH26" s="1636"/>
      <c r="NDI26" s="1636"/>
      <c r="NDJ26" s="1636"/>
      <c r="NDK26" s="1636"/>
      <c r="NDL26" s="1636"/>
      <c r="NDM26" s="1636"/>
      <c r="NDN26" s="1636"/>
      <c r="NDO26" s="1636"/>
      <c r="NDP26" s="1636"/>
      <c r="NDQ26" s="1636"/>
      <c r="NDR26" s="1636"/>
      <c r="NDS26" s="1636"/>
      <c r="NDT26" s="1636"/>
      <c r="NDU26" s="1636"/>
      <c r="NDV26" s="1636"/>
      <c r="NDW26" s="1636"/>
      <c r="NDX26" s="1636"/>
      <c r="NDY26" s="1636"/>
      <c r="NDZ26" s="1636"/>
      <c r="NEA26" s="1636"/>
      <c r="NEB26" s="1636"/>
      <c r="NEC26" s="1636"/>
      <c r="NED26" s="1636"/>
      <c r="NEE26" s="1636"/>
      <c r="NEF26" s="1636"/>
      <c r="NEG26" s="1636"/>
      <c r="NEH26" s="1636"/>
      <c r="NEI26" s="1636"/>
      <c r="NEJ26" s="1636"/>
      <c r="NEK26" s="1636"/>
      <c r="NEL26" s="1636"/>
      <c r="NEM26" s="1636"/>
      <c r="NEN26" s="1636"/>
      <c r="NEO26" s="1636"/>
      <c r="NEP26" s="1636"/>
      <c r="NEQ26" s="1636"/>
      <c r="NER26" s="1636"/>
      <c r="NES26" s="1636"/>
      <c r="NET26" s="1636"/>
      <c r="NEU26" s="1636"/>
      <c r="NEV26" s="1636"/>
      <c r="NEW26" s="1636"/>
      <c r="NEX26" s="1636"/>
      <c r="NEY26" s="1636"/>
      <c r="NEZ26" s="1636"/>
      <c r="NFA26" s="1636"/>
      <c r="NFB26" s="1636"/>
      <c r="NFC26" s="1636"/>
      <c r="NFD26" s="1636"/>
      <c r="NFE26" s="1636"/>
      <c r="NFF26" s="1636"/>
      <c r="NFG26" s="1636"/>
      <c r="NFH26" s="1636"/>
      <c r="NFI26" s="1636"/>
      <c r="NFJ26" s="1636"/>
      <c r="NFK26" s="1636"/>
      <c r="NFL26" s="1636"/>
      <c r="NFM26" s="1636"/>
      <c r="NFN26" s="1636"/>
      <c r="NFO26" s="1636"/>
      <c r="NFP26" s="1636"/>
      <c r="NFQ26" s="1636"/>
      <c r="NFR26" s="1636"/>
      <c r="NFS26" s="1636"/>
      <c r="NFT26" s="1636"/>
      <c r="NFU26" s="1636"/>
      <c r="NFV26" s="1636"/>
      <c r="NFW26" s="1636"/>
      <c r="NFX26" s="1636"/>
      <c r="NFY26" s="1636"/>
      <c r="NFZ26" s="1636"/>
      <c r="NGA26" s="1636"/>
      <c r="NGB26" s="1636"/>
      <c r="NGC26" s="1636"/>
      <c r="NGD26" s="1636"/>
      <c r="NGE26" s="1636"/>
      <c r="NGF26" s="1636"/>
      <c r="NGG26" s="1636"/>
      <c r="NGH26" s="1636"/>
      <c r="NGI26" s="1636"/>
      <c r="NGJ26" s="1636"/>
      <c r="NGK26" s="1636"/>
      <c r="NGL26" s="1636"/>
      <c r="NGM26" s="1636"/>
      <c r="NGN26" s="1636"/>
      <c r="NGO26" s="1636"/>
      <c r="NGP26" s="1636"/>
      <c r="NGQ26" s="1636"/>
      <c r="NGR26" s="1636"/>
      <c r="NGS26" s="1636"/>
      <c r="NGT26" s="1636"/>
      <c r="NGU26" s="1636"/>
      <c r="NGV26" s="1636"/>
      <c r="NGW26" s="1636"/>
      <c r="NGX26" s="1636"/>
      <c r="NGY26" s="1636"/>
      <c r="NGZ26" s="1636"/>
      <c r="NHA26" s="1636"/>
      <c r="NHB26" s="1636"/>
      <c r="NHC26" s="1636"/>
      <c r="NHD26" s="1636"/>
      <c r="NHE26" s="1636"/>
      <c r="NHF26" s="1636"/>
      <c r="NHG26" s="1636"/>
      <c r="NHH26" s="1636"/>
      <c r="NHI26" s="1636"/>
      <c r="NHJ26" s="1636"/>
      <c r="NHK26" s="1636"/>
      <c r="NHL26" s="1636"/>
      <c r="NHM26" s="1636"/>
      <c r="NHN26" s="1636"/>
      <c r="NHO26" s="1636"/>
      <c r="NHP26" s="1636"/>
      <c r="NHQ26" s="1636"/>
      <c r="NHR26" s="1636"/>
      <c r="NHS26" s="1636"/>
      <c r="NHT26" s="1636"/>
      <c r="NHU26" s="1636"/>
      <c r="NHV26" s="1636"/>
      <c r="NHW26" s="1636"/>
      <c r="NHX26" s="1636"/>
      <c r="NHY26" s="1636"/>
      <c r="NHZ26" s="1636"/>
      <c r="NIA26" s="1636"/>
      <c r="NIB26" s="1636"/>
      <c r="NIC26" s="1636"/>
      <c r="NID26" s="1636"/>
      <c r="NIE26" s="1636"/>
      <c r="NIF26" s="1636"/>
      <c r="NIG26" s="1636"/>
      <c r="NIH26" s="1636"/>
      <c r="NII26" s="1636"/>
      <c r="NIJ26" s="1636"/>
      <c r="NIK26" s="1636"/>
      <c r="NIL26" s="1636"/>
      <c r="NIM26" s="1636"/>
      <c r="NIN26" s="1636"/>
      <c r="NIO26" s="1636"/>
      <c r="NIP26" s="1636"/>
      <c r="NIQ26" s="1636"/>
      <c r="NIR26" s="1636"/>
      <c r="NIS26" s="1636"/>
      <c r="NIT26" s="1636"/>
      <c r="NIU26" s="1636"/>
      <c r="NIV26" s="1636"/>
      <c r="NIW26" s="1636"/>
      <c r="NIX26" s="1636"/>
      <c r="NIY26" s="1636"/>
      <c r="NIZ26" s="1636"/>
      <c r="NJA26" s="1636"/>
      <c r="NJB26" s="1636"/>
      <c r="NJC26" s="1636"/>
      <c r="NJD26" s="1636"/>
      <c r="NJE26" s="1636"/>
      <c r="NJF26" s="1636"/>
      <c r="NJG26" s="1636"/>
      <c r="NJH26" s="1636"/>
      <c r="NJI26" s="1636"/>
      <c r="NJJ26" s="1636"/>
      <c r="NJK26" s="1636"/>
      <c r="NJL26" s="1636"/>
      <c r="NJM26" s="1636"/>
      <c r="NJN26" s="1636"/>
      <c r="NJO26" s="1636"/>
      <c r="NJP26" s="1636"/>
      <c r="NJQ26" s="1636"/>
      <c r="NJR26" s="1636"/>
      <c r="NJS26" s="1636"/>
      <c r="NJT26" s="1636"/>
      <c r="NJU26" s="1636"/>
      <c r="NJV26" s="1636"/>
      <c r="NJW26" s="1636"/>
      <c r="NJX26" s="1636"/>
      <c r="NJY26" s="1636"/>
      <c r="NJZ26" s="1636"/>
      <c r="NKA26" s="1636"/>
      <c r="NKB26" s="1636"/>
      <c r="NKC26" s="1636"/>
      <c r="NKD26" s="1636"/>
      <c r="NKE26" s="1636"/>
      <c r="NKF26" s="1636"/>
      <c r="NKG26" s="1636"/>
      <c r="NKH26" s="1636"/>
      <c r="NKI26" s="1636"/>
      <c r="NKJ26" s="1636"/>
      <c r="NKK26" s="1636"/>
      <c r="NKL26" s="1636"/>
      <c r="NKM26" s="1636"/>
      <c r="NKN26" s="1636"/>
      <c r="NKO26" s="1636"/>
      <c r="NKP26" s="1636"/>
      <c r="NKQ26" s="1636"/>
      <c r="NKR26" s="1636"/>
      <c r="NKS26" s="1636"/>
      <c r="NKT26" s="1636"/>
      <c r="NKU26" s="1636"/>
      <c r="NKV26" s="1636"/>
      <c r="NKW26" s="1636"/>
      <c r="NKX26" s="1636"/>
      <c r="NKY26" s="1636"/>
      <c r="NKZ26" s="1636"/>
      <c r="NLA26" s="1636"/>
      <c r="NLB26" s="1636"/>
      <c r="NLC26" s="1636"/>
      <c r="NLD26" s="1636"/>
      <c r="NLE26" s="1636"/>
      <c r="NLF26" s="1636"/>
      <c r="NLG26" s="1636"/>
      <c r="NLH26" s="1636"/>
      <c r="NLI26" s="1636"/>
      <c r="NLJ26" s="1636"/>
      <c r="NLK26" s="1636"/>
      <c r="NLL26" s="1636"/>
      <c r="NLM26" s="1636"/>
      <c r="NLN26" s="1636"/>
      <c r="NLO26" s="1636"/>
      <c r="NLP26" s="1636"/>
      <c r="NLQ26" s="1636"/>
      <c r="NLR26" s="1636"/>
      <c r="NLS26" s="1636"/>
      <c r="NLT26" s="1636"/>
      <c r="NLU26" s="1636"/>
      <c r="NLV26" s="1636"/>
      <c r="NLW26" s="1636"/>
      <c r="NLX26" s="1636"/>
      <c r="NLY26" s="1636"/>
      <c r="NLZ26" s="1636"/>
      <c r="NMA26" s="1636"/>
      <c r="NMB26" s="1636"/>
      <c r="NMC26" s="1636"/>
      <c r="NMD26" s="1636"/>
      <c r="NME26" s="1636"/>
      <c r="NMF26" s="1636"/>
      <c r="NMG26" s="1636"/>
      <c r="NMH26" s="1636"/>
      <c r="NMI26" s="1636"/>
      <c r="NMJ26" s="1636"/>
      <c r="NMK26" s="1636"/>
      <c r="NML26" s="1636"/>
      <c r="NMM26" s="1636"/>
      <c r="NMN26" s="1636"/>
      <c r="NMO26" s="1636"/>
      <c r="NMP26" s="1636"/>
      <c r="NMQ26" s="1636"/>
      <c r="NMR26" s="1636"/>
      <c r="NMS26" s="1636"/>
      <c r="NMT26" s="1636"/>
      <c r="NMU26" s="1636"/>
      <c r="NMV26" s="1636"/>
      <c r="NMW26" s="1636"/>
      <c r="NMX26" s="1636"/>
      <c r="NMY26" s="1636"/>
      <c r="NMZ26" s="1636"/>
      <c r="NNA26" s="1636"/>
      <c r="NNB26" s="1636"/>
      <c r="NNC26" s="1636"/>
      <c r="NND26" s="1636"/>
      <c r="NNE26" s="1636"/>
      <c r="NNF26" s="1636"/>
      <c r="NNG26" s="1636"/>
      <c r="NNH26" s="1636"/>
      <c r="NNI26" s="1636"/>
      <c r="NNJ26" s="1636"/>
      <c r="NNK26" s="1636"/>
      <c r="NNL26" s="1636"/>
      <c r="NNM26" s="1636"/>
      <c r="NNN26" s="1636"/>
      <c r="NNO26" s="1636"/>
      <c r="NNP26" s="1636"/>
      <c r="NNQ26" s="1636"/>
      <c r="NNR26" s="1636"/>
      <c r="NNS26" s="1636"/>
      <c r="NNT26" s="1636"/>
      <c r="NNU26" s="1636"/>
      <c r="NNV26" s="1636"/>
      <c r="NNW26" s="1636"/>
      <c r="NNX26" s="1636"/>
      <c r="NNY26" s="1636"/>
      <c r="NNZ26" s="1636"/>
      <c r="NOA26" s="1636"/>
      <c r="NOB26" s="1636"/>
      <c r="NOC26" s="1636"/>
      <c r="NOD26" s="1636"/>
      <c r="NOE26" s="1636"/>
      <c r="NOF26" s="1636"/>
      <c r="NOG26" s="1636"/>
      <c r="NOH26" s="1636"/>
      <c r="NOI26" s="1636"/>
      <c r="NOJ26" s="1636"/>
      <c r="NOK26" s="1636"/>
      <c r="NOL26" s="1636"/>
      <c r="NOM26" s="1636"/>
      <c r="NON26" s="1636"/>
      <c r="NOO26" s="1636"/>
      <c r="NOP26" s="1636"/>
      <c r="NOQ26" s="1636"/>
      <c r="NOR26" s="1636"/>
      <c r="NOS26" s="1636"/>
      <c r="NOT26" s="1636"/>
      <c r="NOU26" s="1636"/>
      <c r="NOV26" s="1636"/>
      <c r="NOW26" s="1636"/>
      <c r="NOX26" s="1636"/>
      <c r="NOY26" s="1636"/>
      <c r="NOZ26" s="1636"/>
      <c r="NPA26" s="1636"/>
      <c r="NPB26" s="1636"/>
      <c r="NPC26" s="1636"/>
      <c r="NPD26" s="1636"/>
      <c r="NPE26" s="1636"/>
      <c r="NPF26" s="1636"/>
      <c r="NPG26" s="1636"/>
      <c r="NPH26" s="1636"/>
      <c r="NPI26" s="1636"/>
      <c r="NPJ26" s="1636"/>
      <c r="NPK26" s="1636"/>
      <c r="NPL26" s="1636"/>
      <c r="NPM26" s="1636"/>
      <c r="NPN26" s="1636"/>
      <c r="NPO26" s="1636"/>
      <c r="NPP26" s="1636"/>
      <c r="NPQ26" s="1636"/>
      <c r="NPR26" s="1636"/>
      <c r="NPS26" s="1636"/>
      <c r="NPT26" s="1636"/>
      <c r="NPU26" s="1636"/>
      <c r="NPV26" s="1636"/>
      <c r="NPW26" s="1636"/>
      <c r="NPX26" s="1636"/>
      <c r="NPY26" s="1636"/>
      <c r="NPZ26" s="1636"/>
      <c r="NQA26" s="1636"/>
      <c r="NQB26" s="1636"/>
      <c r="NQC26" s="1636"/>
      <c r="NQD26" s="1636"/>
      <c r="NQE26" s="1636"/>
      <c r="NQF26" s="1636"/>
      <c r="NQG26" s="1636"/>
      <c r="NQH26" s="1636"/>
      <c r="NQI26" s="1636"/>
      <c r="NQJ26" s="1636"/>
      <c r="NQK26" s="1636"/>
      <c r="NQL26" s="1636"/>
      <c r="NQM26" s="1636"/>
      <c r="NQN26" s="1636"/>
      <c r="NQO26" s="1636"/>
      <c r="NQP26" s="1636"/>
      <c r="NQQ26" s="1636"/>
      <c r="NQR26" s="1636"/>
      <c r="NQS26" s="1636"/>
      <c r="NQT26" s="1636"/>
      <c r="NQU26" s="1636"/>
      <c r="NQV26" s="1636"/>
      <c r="NQW26" s="1636"/>
      <c r="NQX26" s="1636"/>
      <c r="NQY26" s="1636"/>
      <c r="NQZ26" s="1636"/>
      <c r="NRA26" s="1636"/>
      <c r="NRB26" s="1636"/>
      <c r="NRC26" s="1636"/>
      <c r="NRD26" s="1636"/>
      <c r="NRE26" s="1636"/>
      <c r="NRF26" s="1636"/>
      <c r="NRG26" s="1636"/>
      <c r="NRH26" s="1636"/>
      <c r="NRI26" s="1636"/>
      <c r="NRJ26" s="1636"/>
      <c r="NRK26" s="1636"/>
      <c r="NRL26" s="1636"/>
      <c r="NRM26" s="1636"/>
      <c r="NRN26" s="1636"/>
      <c r="NRO26" s="1636"/>
      <c r="NRP26" s="1636"/>
      <c r="NRQ26" s="1636"/>
      <c r="NRR26" s="1636"/>
      <c r="NRS26" s="1636"/>
      <c r="NRT26" s="1636"/>
      <c r="NRU26" s="1636"/>
      <c r="NRV26" s="1636"/>
      <c r="NRW26" s="1636"/>
      <c r="NRX26" s="1636"/>
      <c r="NRY26" s="1636"/>
      <c r="NRZ26" s="1636"/>
      <c r="NSA26" s="1636"/>
      <c r="NSB26" s="1636"/>
      <c r="NSC26" s="1636"/>
      <c r="NSD26" s="1636"/>
      <c r="NSE26" s="1636"/>
      <c r="NSF26" s="1636"/>
      <c r="NSG26" s="1636"/>
      <c r="NSH26" s="1636"/>
      <c r="NSI26" s="1636"/>
      <c r="NSJ26" s="1636"/>
      <c r="NSK26" s="1636"/>
      <c r="NSL26" s="1636"/>
      <c r="NSM26" s="1636"/>
      <c r="NSN26" s="1636"/>
      <c r="NSO26" s="1636"/>
      <c r="NSP26" s="1636"/>
      <c r="NSQ26" s="1636"/>
      <c r="NSR26" s="1636"/>
      <c r="NSS26" s="1636"/>
      <c r="NST26" s="1636"/>
      <c r="NSU26" s="1636"/>
      <c r="NSV26" s="1636"/>
      <c r="NSW26" s="1636"/>
      <c r="NSX26" s="1636"/>
      <c r="NSY26" s="1636"/>
      <c r="NSZ26" s="1636"/>
      <c r="NTA26" s="1636"/>
      <c r="NTB26" s="1636"/>
      <c r="NTC26" s="1636"/>
      <c r="NTD26" s="1636"/>
      <c r="NTE26" s="1636"/>
      <c r="NTF26" s="1636"/>
      <c r="NTG26" s="1636"/>
      <c r="NTH26" s="1636"/>
      <c r="NTI26" s="1636"/>
      <c r="NTJ26" s="1636"/>
      <c r="NTK26" s="1636"/>
      <c r="NTL26" s="1636"/>
      <c r="NTM26" s="1636"/>
      <c r="NTN26" s="1636"/>
      <c r="NTO26" s="1636"/>
      <c r="NTP26" s="1636"/>
      <c r="NTQ26" s="1636"/>
      <c r="NTR26" s="1636"/>
      <c r="NTS26" s="1636"/>
      <c r="NTT26" s="1636"/>
      <c r="NTU26" s="1636"/>
      <c r="NTV26" s="1636"/>
      <c r="NTW26" s="1636"/>
      <c r="NTX26" s="1636"/>
      <c r="NTY26" s="1636"/>
      <c r="NTZ26" s="1636"/>
      <c r="NUA26" s="1636"/>
      <c r="NUB26" s="1636"/>
      <c r="NUC26" s="1636"/>
      <c r="NUD26" s="1636"/>
      <c r="NUE26" s="1636"/>
      <c r="NUF26" s="1636"/>
      <c r="NUG26" s="1636"/>
      <c r="NUH26" s="1636"/>
      <c r="NUI26" s="1636"/>
      <c r="NUJ26" s="1636"/>
      <c r="NUK26" s="1636"/>
      <c r="NUL26" s="1636"/>
      <c r="NUM26" s="1636"/>
      <c r="NUN26" s="1636"/>
      <c r="NUO26" s="1636"/>
      <c r="NUP26" s="1636"/>
      <c r="NUQ26" s="1636"/>
      <c r="NUR26" s="1636"/>
      <c r="NUS26" s="1636"/>
      <c r="NUT26" s="1636"/>
      <c r="NUU26" s="1636"/>
      <c r="NUV26" s="1636"/>
      <c r="NUW26" s="1636"/>
      <c r="NUX26" s="1636"/>
      <c r="NUY26" s="1636"/>
      <c r="NUZ26" s="1636"/>
      <c r="NVA26" s="1636"/>
      <c r="NVB26" s="1636"/>
      <c r="NVC26" s="1636"/>
      <c r="NVD26" s="1636"/>
      <c r="NVE26" s="1636"/>
      <c r="NVF26" s="1636"/>
      <c r="NVG26" s="1636"/>
      <c r="NVH26" s="1636"/>
      <c r="NVI26" s="1636"/>
      <c r="NVJ26" s="1636"/>
      <c r="NVK26" s="1636"/>
      <c r="NVL26" s="1636"/>
      <c r="NVM26" s="1636"/>
      <c r="NVN26" s="1636"/>
      <c r="NVO26" s="1636"/>
      <c r="NVP26" s="1636"/>
      <c r="NVQ26" s="1636"/>
      <c r="NVR26" s="1636"/>
      <c r="NVS26" s="1636"/>
      <c r="NVT26" s="1636"/>
      <c r="NVU26" s="1636"/>
      <c r="NVV26" s="1636"/>
      <c r="NVW26" s="1636"/>
      <c r="NVX26" s="1636"/>
      <c r="NVY26" s="1636"/>
      <c r="NVZ26" s="1636"/>
      <c r="NWA26" s="1636"/>
      <c r="NWB26" s="1636"/>
      <c r="NWC26" s="1636"/>
      <c r="NWD26" s="1636"/>
      <c r="NWE26" s="1636"/>
      <c r="NWF26" s="1636"/>
      <c r="NWG26" s="1636"/>
      <c r="NWH26" s="1636"/>
      <c r="NWI26" s="1636"/>
      <c r="NWJ26" s="1636"/>
      <c r="NWK26" s="1636"/>
      <c r="NWL26" s="1636"/>
      <c r="NWM26" s="1636"/>
      <c r="NWN26" s="1636"/>
      <c r="NWO26" s="1636"/>
      <c r="NWP26" s="1636"/>
      <c r="NWQ26" s="1636"/>
      <c r="NWR26" s="1636"/>
      <c r="NWS26" s="1636"/>
      <c r="NWT26" s="1636"/>
      <c r="NWU26" s="1636"/>
      <c r="NWV26" s="1636"/>
      <c r="NWW26" s="1636"/>
      <c r="NWX26" s="1636"/>
      <c r="NWY26" s="1636"/>
      <c r="NWZ26" s="1636"/>
      <c r="NXA26" s="1636"/>
      <c r="NXB26" s="1636"/>
      <c r="NXC26" s="1636"/>
      <c r="NXD26" s="1636"/>
      <c r="NXE26" s="1636"/>
      <c r="NXF26" s="1636"/>
      <c r="NXG26" s="1636"/>
      <c r="NXH26" s="1636"/>
      <c r="NXI26" s="1636"/>
      <c r="NXJ26" s="1636"/>
      <c r="NXK26" s="1636"/>
      <c r="NXL26" s="1636"/>
      <c r="NXM26" s="1636"/>
      <c r="NXN26" s="1636"/>
      <c r="NXO26" s="1636"/>
      <c r="NXP26" s="1636"/>
      <c r="NXQ26" s="1636"/>
      <c r="NXR26" s="1636"/>
      <c r="NXS26" s="1636"/>
      <c r="NXT26" s="1636"/>
      <c r="NXU26" s="1636"/>
      <c r="NXV26" s="1636"/>
      <c r="NXW26" s="1636"/>
      <c r="NXX26" s="1636"/>
      <c r="NXY26" s="1636"/>
      <c r="NXZ26" s="1636"/>
      <c r="NYA26" s="1636"/>
      <c r="NYB26" s="1636"/>
      <c r="NYC26" s="1636"/>
      <c r="NYD26" s="1636"/>
      <c r="NYE26" s="1636"/>
      <c r="NYF26" s="1636"/>
      <c r="NYG26" s="1636"/>
      <c r="NYH26" s="1636"/>
      <c r="NYI26" s="1636"/>
      <c r="NYJ26" s="1636"/>
      <c r="NYK26" s="1636"/>
      <c r="NYL26" s="1636"/>
      <c r="NYM26" s="1636"/>
      <c r="NYN26" s="1636"/>
      <c r="NYO26" s="1636"/>
      <c r="NYP26" s="1636"/>
      <c r="NYQ26" s="1636"/>
      <c r="NYR26" s="1636"/>
      <c r="NYS26" s="1636"/>
      <c r="NYT26" s="1636"/>
      <c r="NYU26" s="1636"/>
      <c r="NYV26" s="1636"/>
      <c r="NYW26" s="1636"/>
      <c r="NYX26" s="1636"/>
      <c r="NYY26" s="1636"/>
      <c r="NYZ26" s="1636"/>
      <c r="NZA26" s="1636"/>
      <c r="NZB26" s="1636"/>
      <c r="NZC26" s="1636"/>
      <c r="NZD26" s="1636"/>
      <c r="NZE26" s="1636"/>
      <c r="NZF26" s="1636"/>
      <c r="NZG26" s="1636"/>
      <c r="NZH26" s="1636"/>
      <c r="NZI26" s="1636"/>
      <c r="NZJ26" s="1636"/>
      <c r="NZK26" s="1636"/>
      <c r="NZL26" s="1636"/>
      <c r="NZM26" s="1636"/>
      <c r="NZN26" s="1636"/>
      <c r="NZO26" s="1636"/>
      <c r="NZP26" s="1636"/>
      <c r="NZQ26" s="1636"/>
      <c r="NZR26" s="1636"/>
      <c r="NZS26" s="1636"/>
      <c r="NZT26" s="1636"/>
      <c r="NZU26" s="1636"/>
      <c r="NZV26" s="1636"/>
      <c r="NZW26" s="1636"/>
      <c r="NZX26" s="1636"/>
      <c r="NZY26" s="1636"/>
      <c r="NZZ26" s="1636"/>
      <c r="OAA26" s="1636"/>
      <c r="OAB26" s="1636"/>
      <c r="OAC26" s="1636"/>
      <c r="OAD26" s="1636"/>
      <c r="OAE26" s="1636"/>
      <c r="OAF26" s="1636"/>
      <c r="OAG26" s="1636"/>
      <c r="OAH26" s="1636"/>
      <c r="OAI26" s="1636"/>
      <c r="OAJ26" s="1636"/>
      <c r="OAK26" s="1636"/>
      <c r="OAL26" s="1636"/>
      <c r="OAM26" s="1636"/>
      <c r="OAN26" s="1636"/>
      <c r="OAO26" s="1636"/>
      <c r="OAP26" s="1636"/>
      <c r="OAQ26" s="1636"/>
      <c r="OAR26" s="1636"/>
      <c r="OAS26" s="1636"/>
      <c r="OAT26" s="1636"/>
      <c r="OAU26" s="1636"/>
      <c r="OAV26" s="1636"/>
      <c r="OAW26" s="1636"/>
      <c r="OAX26" s="1636"/>
      <c r="OAY26" s="1636"/>
      <c r="OAZ26" s="1636"/>
      <c r="OBA26" s="1636"/>
      <c r="OBB26" s="1636"/>
      <c r="OBC26" s="1636"/>
      <c r="OBD26" s="1636"/>
      <c r="OBE26" s="1636"/>
      <c r="OBF26" s="1636"/>
      <c r="OBG26" s="1636"/>
      <c r="OBH26" s="1636"/>
      <c r="OBI26" s="1636"/>
      <c r="OBJ26" s="1636"/>
      <c r="OBK26" s="1636"/>
      <c r="OBL26" s="1636"/>
      <c r="OBM26" s="1636"/>
      <c r="OBN26" s="1636"/>
      <c r="OBO26" s="1636"/>
      <c r="OBP26" s="1636"/>
      <c r="OBQ26" s="1636"/>
      <c r="OBR26" s="1636"/>
      <c r="OBS26" s="1636"/>
      <c r="OBT26" s="1636"/>
      <c r="OBU26" s="1636"/>
      <c r="OBV26" s="1636"/>
      <c r="OBW26" s="1636"/>
      <c r="OBX26" s="1636"/>
      <c r="OBY26" s="1636"/>
      <c r="OBZ26" s="1636"/>
      <c r="OCA26" s="1636"/>
      <c r="OCB26" s="1636"/>
      <c r="OCC26" s="1636"/>
      <c r="OCD26" s="1636"/>
      <c r="OCE26" s="1636"/>
      <c r="OCF26" s="1636"/>
      <c r="OCG26" s="1636"/>
      <c r="OCH26" s="1636"/>
      <c r="OCI26" s="1636"/>
      <c r="OCJ26" s="1636"/>
      <c r="OCK26" s="1636"/>
      <c r="OCL26" s="1636"/>
      <c r="OCM26" s="1636"/>
      <c r="OCN26" s="1636"/>
      <c r="OCO26" s="1636"/>
      <c r="OCP26" s="1636"/>
      <c r="OCQ26" s="1636"/>
      <c r="OCR26" s="1636"/>
      <c r="OCS26" s="1636"/>
      <c r="OCT26" s="1636"/>
      <c r="OCU26" s="1636"/>
      <c r="OCV26" s="1636"/>
      <c r="OCW26" s="1636"/>
      <c r="OCX26" s="1636"/>
      <c r="OCY26" s="1636"/>
      <c r="OCZ26" s="1636"/>
      <c r="ODA26" s="1636"/>
      <c r="ODB26" s="1636"/>
      <c r="ODC26" s="1636"/>
      <c r="ODD26" s="1636"/>
      <c r="ODE26" s="1636"/>
      <c r="ODF26" s="1636"/>
      <c r="ODG26" s="1636"/>
      <c r="ODH26" s="1636"/>
      <c r="ODI26" s="1636"/>
      <c r="ODJ26" s="1636"/>
      <c r="ODK26" s="1636"/>
      <c r="ODL26" s="1636"/>
      <c r="ODM26" s="1636"/>
      <c r="ODN26" s="1636"/>
      <c r="ODO26" s="1636"/>
      <c r="ODP26" s="1636"/>
      <c r="ODQ26" s="1636"/>
      <c r="ODR26" s="1636"/>
      <c r="ODS26" s="1636"/>
      <c r="ODT26" s="1636"/>
      <c r="ODU26" s="1636"/>
      <c r="ODV26" s="1636"/>
      <c r="ODW26" s="1636"/>
      <c r="ODX26" s="1636"/>
      <c r="ODY26" s="1636"/>
      <c r="ODZ26" s="1636"/>
      <c r="OEA26" s="1636"/>
      <c r="OEB26" s="1636"/>
      <c r="OEC26" s="1636"/>
      <c r="OED26" s="1636"/>
      <c r="OEE26" s="1636"/>
      <c r="OEF26" s="1636"/>
      <c r="OEG26" s="1636"/>
      <c r="OEH26" s="1636"/>
      <c r="OEI26" s="1636"/>
      <c r="OEJ26" s="1636"/>
      <c r="OEK26" s="1636"/>
      <c r="OEL26" s="1636"/>
      <c r="OEM26" s="1636"/>
      <c r="OEN26" s="1636"/>
      <c r="OEO26" s="1636"/>
      <c r="OEP26" s="1636"/>
      <c r="OEQ26" s="1636"/>
      <c r="OER26" s="1636"/>
      <c r="OES26" s="1636"/>
      <c r="OET26" s="1636"/>
      <c r="OEU26" s="1636"/>
      <c r="OEV26" s="1636"/>
      <c r="OEW26" s="1636"/>
      <c r="OEX26" s="1636"/>
      <c r="OEY26" s="1636"/>
      <c r="OEZ26" s="1636"/>
      <c r="OFA26" s="1636"/>
      <c r="OFB26" s="1636"/>
      <c r="OFC26" s="1636"/>
      <c r="OFD26" s="1636"/>
      <c r="OFE26" s="1636"/>
      <c r="OFF26" s="1636"/>
      <c r="OFG26" s="1636"/>
      <c r="OFH26" s="1636"/>
      <c r="OFI26" s="1636"/>
      <c r="OFJ26" s="1636"/>
      <c r="OFK26" s="1636"/>
      <c r="OFL26" s="1636"/>
      <c r="OFM26" s="1636"/>
      <c r="OFN26" s="1636"/>
      <c r="OFO26" s="1636"/>
      <c r="OFP26" s="1636"/>
      <c r="OFQ26" s="1636"/>
      <c r="OFR26" s="1636"/>
      <c r="OFS26" s="1636"/>
      <c r="OFT26" s="1636"/>
      <c r="OFU26" s="1636"/>
      <c r="OFV26" s="1636"/>
      <c r="OFW26" s="1636"/>
      <c r="OFX26" s="1636"/>
      <c r="OFY26" s="1636"/>
      <c r="OFZ26" s="1636"/>
      <c r="OGA26" s="1636"/>
      <c r="OGB26" s="1636"/>
      <c r="OGC26" s="1636"/>
      <c r="OGD26" s="1636"/>
      <c r="OGE26" s="1636"/>
      <c r="OGF26" s="1636"/>
      <c r="OGG26" s="1636"/>
      <c r="OGH26" s="1636"/>
      <c r="OGI26" s="1636"/>
      <c r="OGJ26" s="1636"/>
      <c r="OGK26" s="1636"/>
      <c r="OGL26" s="1636"/>
      <c r="OGM26" s="1636"/>
      <c r="OGN26" s="1636"/>
      <c r="OGO26" s="1636"/>
      <c r="OGP26" s="1636"/>
      <c r="OGQ26" s="1636"/>
      <c r="OGR26" s="1636"/>
      <c r="OGS26" s="1636"/>
      <c r="OGT26" s="1636"/>
      <c r="OGU26" s="1636"/>
      <c r="OGV26" s="1636"/>
      <c r="OGW26" s="1636"/>
      <c r="OGX26" s="1636"/>
      <c r="OGY26" s="1636"/>
      <c r="OGZ26" s="1636"/>
      <c r="OHA26" s="1636"/>
      <c r="OHB26" s="1636"/>
      <c r="OHC26" s="1636"/>
      <c r="OHD26" s="1636"/>
      <c r="OHE26" s="1636"/>
      <c r="OHF26" s="1636"/>
      <c r="OHG26" s="1636"/>
      <c r="OHH26" s="1636"/>
      <c r="OHI26" s="1636"/>
      <c r="OHJ26" s="1636"/>
      <c r="OHK26" s="1636"/>
      <c r="OHL26" s="1636"/>
      <c r="OHM26" s="1636"/>
      <c r="OHN26" s="1636"/>
      <c r="OHO26" s="1636"/>
      <c r="OHP26" s="1636"/>
      <c r="OHQ26" s="1636"/>
      <c r="OHR26" s="1636"/>
      <c r="OHS26" s="1636"/>
      <c r="OHT26" s="1636"/>
      <c r="OHU26" s="1636"/>
      <c r="OHV26" s="1636"/>
      <c r="OHW26" s="1636"/>
      <c r="OHX26" s="1636"/>
      <c r="OHY26" s="1636"/>
      <c r="OHZ26" s="1636"/>
      <c r="OIA26" s="1636"/>
      <c r="OIB26" s="1636"/>
      <c r="OIC26" s="1636"/>
      <c r="OID26" s="1636"/>
      <c r="OIE26" s="1636"/>
      <c r="OIF26" s="1636"/>
      <c r="OIG26" s="1636"/>
      <c r="OIH26" s="1636"/>
      <c r="OII26" s="1636"/>
      <c r="OIJ26" s="1636"/>
      <c r="OIK26" s="1636"/>
      <c r="OIL26" s="1636"/>
      <c r="OIM26" s="1636"/>
      <c r="OIN26" s="1636"/>
      <c r="OIO26" s="1636"/>
      <c r="OIP26" s="1636"/>
      <c r="OIQ26" s="1636"/>
      <c r="OIR26" s="1636"/>
      <c r="OIS26" s="1636"/>
      <c r="OIT26" s="1636"/>
      <c r="OIU26" s="1636"/>
      <c r="OIV26" s="1636"/>
      <c r="OIW26" s="1636"/>
      <c r="OIX26" s="1636"/>
      <c r="OIY26" s="1636"/>
      <c r="OIZ26" s="1636"/>
      <c r="OJA26" s="1636"/>
      <c r="OJB26" s="1636"/>
      <c r="OJC26" s="1636"/>
      <c r="OJD26" s="1636"/>
      <c r="OJE26" s="1636"/>
      <c r="OJF26" s="1636"/>
      <c r="OJG26" s="1636"/>
      <c r="OJH26" s="1636"/>
      <c r="OJI26" s="1636"/>
      <c r="OJJ26" s="1636"/>
      <c r="OJK26" s="1636"/>
      <c r="OJL26" s="1636"/>
      <c r="OJM26" s="1636"/>
      <c r="OJN26" s="1636"/>
      <c r="OJO26" s="1636"/>
      <c r="OJP26" s="1636"/>
      <c r="OJQ26" s="1636"/>
      <c r="OJR26" s="1636"/>
      <c r="OJS26" s="1636"/>
      <c r="OJT26" s="1636"/>
      <c r="OJU26" s="1636"/>
      <c r="OJV26" s="1636"/>
      <c r="OJW26" s="1636"/>
      <c r="OJX26" s="1636"/>
      <c r="OJY26" s="1636"/>
      <c r="OJZ26" s="1636"/>
      <c r="OKA26" s="1636"/>
      <c r="OKB26" s="1636"/>
      <c r="OKC26" s="1636"/>
      <c r="OKD26" s="1636"/>
      <c r="OKE26" s="1636"/>
      <c r="OKF26" s="1636"/>
      <c r="OKG26" s="1636"/>
      <c r="OKH26" s="1636"/>
      <c r="OKI26" s="1636"/>
      <c r="OKJ26" s="1636"/>
      <c r="OKK26" s="1636"/>
      <c r="OKL26" s="1636"/>
      <c r="OKM26" s="1636"/>
      <c r="OKN26" s="1636"/>
      <c r="OKO26" s="1636"/>
      <c r="OKP26" s="1636"/>
      <c r="OKQ26" s="1636"/>
      <c r="OKR26" s="1636"/>
      <c r="OKS26" s="1636"/>
      <c r="OKT26" s="1636"/>
      <c r="OKU26" s="1636"/>
      <c r="OKV26" s="1636"/>
      <c r="OKW26" s="1636"/>
      <c r="OKX26" s="1636"/>
      <c r="OKY26" s="1636"/>
      <c r="OKZ26" s="1636"/>
      <c r="OLA26" s="1636"/>
      <c r="OLB26" s="1636"/>
      <c r="OLC26" s="1636"/>
      <c r="OLD26" s="1636"/>
      <c r="OLE26" s="1636"/>
      <c r="OLF26" s="1636"/>
      <c r="OLG26" s="1636"/>
      <c r="OLH26" s="1636"/>
      <c r="OLI26" s="1636"/>
      <c r="OLJ26" s="1636"/>
      <c r="OLK26" s="1636"/>
      <c r="OLL26" s="1636"/>
      <c r="OLM26" s="1636"/>
      <c r="OLN26" s="1636"/>
      <c r="OLO26" s="1636"/>
      <c r="OLP26" s="1636"/>
      <c r="OLQ26" s="1636"/>
      <c r="OLR26" s="1636"/>
      <c r="OLS26" s="1636"/>
      <c r="OLT26" s="1636"/>
      <c r="OLU26" s="1636"/>
      <c r="OLV26" s="1636"/>
      <c r="OLW26" s="1636"/>
      <c r="OLX26" s="1636"/>
      <c r="OLY26" s="1636"/>
      <c r="OLZ26" s="1636"/>
      <c r="OMA26" s="1636"/>
      <c r="OMB26" s="1636"/>
      <c r="OMC26" s="1636"/>
      <c r="OMD26" s="1636"/>
      <c r="OME26" s="1636"/>
      <c r="OMF26" s="1636"/>
      <c r="OMG26" s="1636"/>
      <c r="OMH26" s="1636"/>
      <c r="OMI26" s="1636"/>
      <c r="OMJ26" s="1636"/>
      <c r="OMK26" s="1636"/>
      <c r="OML26" s="1636"/>
      <c r="OMM26" s="1636"/>
      <c r="OMN26" s="1636"/>
      <c r="OMO26" s="1636"/>
      <c r="OMP26" s="1636"/>
      <c r="OMQ26" s="1636"/>
      <c r="OMR26" s="1636"/>
      <c r="OMS26" s="1636"/>
      <c r="OMT26" s="1636"/>
      <c r="OMU26" s="1636"/>
      <c r="OMV26" s="1636"/>
      <c r="OMW26" s="1636"/>
      <c r="OMX26" s="1636"/>
      <c r="OMY26" s="1636"/>
      <c r="OMZ26" s="1636"/>
      <c r="ONA26" s="1636"/>
      <c r="ONB26" s="1636"/>
      <c r="ONC26" s="1636"/>
      <c r="OND26" s="1636"/>
      <c r="ONE26" s="1636"/>
      <c r="ONF26" s="1636"/>
      <c r="ONG26" s="1636"/>
      <c r="ONH26" s="1636"/>
      <c r="ONI26" s="1636"/>
      <c r="ONJ26" s="1636"/>
      <c r="ONK26" s="1636"/>
      <c r="ONL26" s="1636"/>
      <c r="ONM26" s="1636"/>
      <c r="ONN26" s="1636"/>
      <c r="ONO26" s="1636"/>
      <c r="ONP26" s="1636"/>
      <c r="ONQ26" s="1636"/>
      <c r="ONR26" s="1636"/>
      <c r="ONS26" s="1636"/>
      <c r="ONT26" s="1636"/>
      <c r="ONU26" s="1636"/>
      <c r="ONV26" s="1636"/>
      <c r="ONW26" s="1636"/>
      <c r="ONX26" s="1636"/>
      <c r="ONY26" s="1636"/>
      <c r="ONZ26" s="1636"/>
      <c r="OOA26" s="1636"/>
      <c r="OOB26" s="1636"/>
      <c r="OOC26" s="1636"/>
      <c r="OOD26" s="1636"/>
      <c r="OOE26" s="1636"/>
      <c r="OOF26" s="1636"/>
      <c r="OOG26" s="1636"/>
      <c r="OOH26" s="1636"/>
      <c r="OOI26" s="1636"/>
      <c r="OOJ26" s="1636"/>
      <c r="OOK26" s="1636"/>
      <c r="OOL26" s="1636"/>
      <c r="OOM26" s="1636"/>
      <c r="OON26" s="1636"/>
      <c r="OOO26" s="1636"/>
      <c r="OOP26" s="1636"/>
      <c r="OOQ26" s="1636"/>
      <c r="OOR26" s="1636"/>
      <c r="OOS26" s="1636"/>
      <c r="OOT26" s="1636"/>
      <c r="OOU26" s="1636"/>
      <c r="OOV26" s="1636"/>
      <c r="OOW26" s="1636"/>
      <c r="OOX26" s="1636"/>
      <c r="OOY26" s="1636"/>
      <c r="OOZ26" s="1636"/>
      <c r="OPA26" s="1636"/>
      <c r="OPB26" s="1636"/>
      <c r="OPC26" s="1636"/>
      <c r="OPD26" s="1636"/>
      <c r="OPE26" s="1636"/>
      <c r="OPF26" s="1636"/>
      <c r="OPG26" s="1636"/>
      <c r="OPH26" s="1636"/>
      <c r="OPI26" s="1636"/>
      <c r="OPJ26" s="1636"/>
      <c r="OPK26" s="1636"/>
      <c r="OPL26" s="1636"/>
      <c r="OPM26" s="1636"/>
      <c r="OPN26" s="1636"/>
      <c r="OPO26" s="1636"/>
      <c r="OPP26" s="1636"/>
      <c r="OPQ26" s="1636"/>
      <c r="OPR26" s="1636"/>
      <c r="OPS26" s="1636"/>
      <c r="OPT26" s="1636"/>
      <c r="OPU26" s="1636"/>
      <c r="OPV26" s="1636"/>
      <c r="OPW26" s="1636"/>
      <c r="OPX26" s="1636"/>
      <c r="OPY26" s="1636"/>
      <c r="OPZ26" s="1636"/>
      <c r="OQA26" s="1636"/>
      <c r="OQB26" s="1636"/>
      <c r="OQC26" s="1636"/>
      <c r="OQD26" s="1636"/>
      <c r="OQE26" s="1636"/>
      <c r="OQF26" s="1636"/>
      <c r="OQG26" s="1636"/>
      <c r="OQH26" s="1636"/>
      <c r="OQI26" s="1636"/>
      <c r="OQJ26" s="1636"/>
      <c r="OQK26" s="1636"/>
      <c r="OQL26" s="1636"/>
      <c r="OQM26" s="1636"/>
      <c r="OQN26" s="1636"/>
      <c r="OQO26" s="1636"/>
      <c r="OQP26" s="1636"/>
      <c r="OQQ26" s="1636"/>
      <c r="OQR26" s="1636"/>
      <c r="OQS26" s="1636"/>
      <c r="OQT26" s="1636"/>
      <c r="OQU26" s="1636"/>
      <c r="OQV26" s="1636"/>
      <c r="OQW26" s="1636"/>
      <c r="OQX26" s="1636"/>
      <c r="OQY26" s="1636"/>
      <c r="OQZ26" s="1636"/>
      <c r="ORA26" s="1636"/>
      <c r="ORB26" s="1636"/>
      <c r="ORC26" s="1636"/>
      <c r="ORD26" s="1636"/>
      <c r="ORE26" s="1636"/>
      <c r="ORF26" s="1636"/>
      <c r="ORG26" s="1636"/>
      <c r="ORH26" s="1636"/>
      <c r="ORI26" s="1636"/>
      <c r="ORJ26" s="1636"/>
      <c r="ORK26" s="1636"/>
      <c r="ORL26" s="1636"/>
      <c r="ORM26" s="1636"/>
      <c r="ORN26" s="1636"/>
      <c r="ORO26" s="1636"/>
      <c r="ORP26" s="1636"/>
      <c r="ORQ26" s="1636"/>
      <c r="ORR26" s="1636"/>
      <c r="ORS26" s="1636"/>
      <c r="ORT26" s="1636"/>
      <c r="ORU26" s="1636"/>
      <c r="ORV26" s="1636"/>
      <c r="ORW26" s="1636"/>
      <c r="ORX26" s="1636"/>
      <c r="ORY26" s="1636"/>
      <c r="ORZ26" s="1636"/>
      <c r="OSA26" s="1636"/>
      <c r="OSB26" s="1636"/>
      <c r="OSC26" s="1636"/>
      <c r="OSD26" s="1636"/>
      <c r="OSE26" s="1636"/>
      <c r="OSF26" s="1636"/>
      <c r="OSG26" s="1636"/>
      <c r="OSH26" s="1636"/>
      <c r="OSI26" s="1636"/>
      <c r="OSJ26" s="1636"/>
      <c r="OSK26" s="1636"/>
      <c r="OSL26" s="1636"/>
      <c r="OSM26" s="1636"/>
      <c r="OSN26" s="1636"/>
      <c r="OSO26" s="1636"/>
      <c r="OSP26" s="1636"/>
      <c r="OSQ26" s="1636"/>
      <c r="OSR26" s="1636"/>
      <c r="OSS26" s="1636"/>
      <c r="OST26" s="1636"/>
      <c r="OSU26" s="1636"/>
      <c r="OSV26" s="1636"/>
      <c r="OSW26" s="1636"/>
      <c r="OSX26" s="1636"/>
      <c r="OSY26" s="1636"/>
      <c r="OSZ26" s="1636"/>
      <c r="OTA26" s="1636"/>
      <c r="OTB26" s="1636"/>
      <c r="OTC26" s="1636"/>
      <c r="OTD26" s="1636"/>
      <c r="OTE26" s="1636"/>
      <c r="OTF26" s="1636"/>
      <c r="OTG26" s="1636"/>
      <c r="OTH26" s="1636"/>
      <c r="OTI26" s="1636"/>
      <c r="OTJ26" s="1636"/>
      <c r="OTK26" s="1636"/>
      <c r="OTL26" s="1636"/>
      <c r="OTM26" s="1636"/>
      <c r="OTN26" s="1636"/>
      <c r="OTO26" s="1636"/>
      <c r="OTP26" s="1636"/>
      <c r="OTQ26" s="1636"/>
      <c r="OTR26" s="1636"/>
      <c r="OTS26" s="1636"/>
      <c r="OTT26" s="1636"/>
      <c r="OTU26" s="1636"/>
      <c r="OTV26" s="1636"/>
      <c r="OTW26" s="1636"/>
      <c r="OTX26" s="1636"/>
      <c r="OTY26" s="1636"/>
      <c r="OTZ26" s="1636"/>
      <c r="OUA26" s="1636"/>
      <c r="OUB26" s="1636"/>
      <c r="OUC26" s="1636"/>
      <c r="OUD26" s="1636"/>
      <c r="OUE26" s="1636"/>
      <c r="OUF26" s="1636"/>
      <c r="OUG26" s="1636"/>
      <c r="OUH26" s="1636"/>
      <c r="OUI26" s="1636"/>
      <c r="OUJ26" s="1636"/>
      <c r="OUK26" s="1636"/>
      <c r="OUL26" s="1636"/>
      <c r="OUM26" s="1636"/>
      <c r="OUN26" s="1636"/>
      <c r="OUO26" s="1636"/>
      <c r="OUP26" s="1636"/>
      <c r="OUQ26" s="1636"/>
      <c r="OUR26" s="1636"/>
      <c r="OUS26" s="1636"/>
      <c r="OUT26" s="1636"/>
      <c r="OUU26" s="1636"/>
      <c r="OUV26" s="1636"/>
      <c r="OUW26" s="1636"/>
      <c r="OUX26" s="1636"/>
      <c r="OUY26" s="1636"/>
      <c r="OUZ26" s="1636"/>
      <c r="OVA26" s="1636"/>
      <c r="OVB26" s="1636"/>
      <c r="OVC26" s="1636"/>
      <c r="OVD26" s="1636"/>
      <c r="OVE26" s="1636"/>
      <c r="OVF26" s="1636"/>
      <c r="OVG26" s="1636"/>
      <c r="OVH26" s="1636"/>
      <c r="OVI26" s="1636"/>
      <c r="OVJ26" s="1636"/>
      <c r="OVK26" s="1636"/>
      <c r="OVL26" s="1636"/>
      <c r="OVM26" s="1636"/>
      <c r="OVN26" s="1636"/>
      <c r="OVO26" s="1636"/>
      <c r="OVP26" s="1636"/>
      <c r="OVQ26" s="1636"/>
      <c r="OVR26" s="1636"/>
      <c r="OVS26" s="1636"/>
      <c r="OVT26" s="1636"/>
      <c r="OVU26" s="1636"/>
      <c r="OVV26" s="1636"/>
      <c r="OVW26" s="1636"/>
      <c r="OVX26" s="1636"/>
      <c r="OVY26" s="1636"/>
      <c r="OVZ26" s="1636"/>
      <c r="OWA26" s="1636"/>
      <c r="OWB26" s="1636"/>
      <c r="OWC26" s="1636"/>
      <c r="OWD26" s="1636"/>
      <c r="OWE26" s="1636"/>
      <c r="OWF26" s="1636"/>
      <c r="OWG26" s="1636"/>
      <c r="OWH26" s="1636"/>
      <c r="OWI26" s="1636"/>
      <c r="OWJ26" s="1636"/>
      <c r="OWK26" s="1636"/>
      <c r="OWL26" s="1636"/>
      <c r="OWM26" s="1636"/>
      <c r="OWN26" s="1636"/>
      <c r="OWO26" s="1636"/>
      <c r="OWP26" s="1636"/>
      <c r="OWQ26" s="1636"/>
      <c r="OWR26" s="1636"/>
      <c r="OWS26" s="1636"/>
      <c r="OWT26" s="1636"/>
      <c r="OWU26" s="1636"/>
      <c r="OWV26" s="1636"/>
      <c r="OWW26" s="1636"/>
      <c r="OWX26" s="1636"/>
      <c r="OWY26" s="1636"/>
      <c r="OWZ26" s="1636"/>
      <c r="OXA26" s="1636"/>
      <c r="OXB26" s="1636"/>
      <c r="OXC26" s="1636"/>
      <c r="OXD26" s="1636"/>
      <c r="OXE26" s="1636"/>
      <c r="OXF26" s="1636"/>
      <c r="OXG26" s="1636"/>
      <c r="OXH26" s="1636"/>
      <c r="OXI26" s="1636"/>
      <c r="OXJ26" s="1636"/>
      <c r="OXK26" s="1636"/>
      <c r="OXL26" s="1636"/>
      <c r="OXM26" s="1636"/>
      <c r="OXN26" s="1636"/>
      <c r="OXO26" s="1636"/>
      <c r="OXP26" s="1636"/>
      <c r="OXQ26" s="1636"/>
      <c r="OXR26" s="1636"/>
      <c r="OXS26" s="1636"/>
      <c r="OXT26" s="1636"/>
      <c r="OXU26" s="1636"/>
      <c r="OXV26" s="1636"/>
      <c r="OXW26" s="1636"/>
      <c r="OXX26" s="1636"/>
      <c r="OXY26" s="1636"/>
      <c r="OXZ26" s="1636"/>
      <c r="OYA26" s="1636"/>
      <c r="OYB26" s="1636"/>
      <c r="OYC26" s="1636"/>
      <c r="OYD26" s="1636"/>
      <c r="OYE26" s="1636"/>
      <c r="OYF26" s="1636"/>
      <c r="OYG26" s="1636"/>
      <c r="OYH26" s="1636"/>
      <c r="OYI26" s="1636"/>
      <c r="OYJ26" s="1636"/>
      <c r="OYK26" s="1636"/>
      <c r="OYL26" s="1636"/>
      <c r="OYM26" s="1636"/>
      <c r="OYN26" s="1636"/>
      <c r="OYO26" s="1636"/>
      <c r="OYP26" s="1636"/>
      <c r="OYQ26" s="1636"/>
      <c r="OYR26" s="1636"/>
      <c r="OYS26" s="1636"/>
      <c r="OYT26" s="1636"/>
      <c r="OYU26" s="1636"/>
      <c r="OYV26" s="1636"/>
      <c r="OYW26" s="1636"/>
      <c r="OYX26" s="1636"/>
      <c r="OYY26" s="1636"/>
      <c r="OYZ26" s="1636"/>
      <c r="OZA26" s="1636"/>
      <c r="OZB26" s="1636"/>
      <c r="OZC26" s="1636"/>
      <c r="OZD26" s="1636"/>
      <c r="OZE26" s="1636"/>
      <c r="OZF26" s="1636"/>
      <c r="OZG26" s="1636"/>
      <c r="OZH26" s="1636"/>
      <c r="OZI26" s="1636"/>
      <c r="OZJ26" s="1636"/>
      <c r="OZK26" s="1636"/>
      <c r="OZL26" s="1636"/>
      <c r="OZM26" s="1636"/>
      <c r="OZN26" s="1636"/>
      <c r="OZO26" s="1636"/>
      <c r="OZP26" s="1636"/>
      <c r="OZQ26" s="1636"/>
      <c r="OZR26" s="1636"/>
      <c r="OZS26" s="1636"/>
      <c r="OZT26" s="1636"/>
      <c r="OZU26" s="1636"/>
      <c r="OZV26" s="1636"/>
      <c r="OZW26" s="1636"/>
      <c r="OZX26" s="1636"/>
      <c r="OZY26" s="1636"/>
      <c r="OZZ26" s="1636"/>
      <c r="PAA26" s="1636"/>
      <c r="PAB26" s="1636"/>
      <c r="PAC26" s="1636"/>
      <c r="PAD26" s="1636"/>
      <c r="PAE26" s="1636"/>
      <c r="PAF26" s="1636"/>
      <c r="PAG26" s="1636"/>
      <c r="PAH26" s="1636"/>
      <c r="PAI26" s="1636"/>
      <c r="PAJ26" s="1636"/>
      <c r="PAK26" s="1636"/>
      <c r="PAL26" s="1636"/>
      <c r="PAM26" s="1636"/>
      <c r="PAN26" s="1636"/>
      <c r="PAO26" s="1636"/>
      <c r="PAP26" s="1636"/>
      <c r="PAQ26" s="1636"/>
      <c r="PAR26" s="1636"/>
      <c r="PAS26" s="1636"/>
      <c r="PAT26" s="1636"/>
      <c r="PAU26" s="1636"/>
      <c r="PAV26" s="1636"/>
      <c r="PAW26" s="1636"/>
      <c r="PAX26" s="1636"/>
      <c r="PAY26" s="1636"/>
      <c r="PAZ26" s="1636"/>
      <c r="PBA26" s="1636"/>
      <c r="PBB26" s="1636"/>
      <c r="PBC26" s="1636"/>
      <c r="PBD26" s="1636"/>
      <c r="PBE26" s="1636"/>
      <c r="PBF26" s="1636"/>
      <c r="PBG26" s="1636"/>
      <c r="PBH26" s="1636"/>
      <c r="PBI26" s="1636"/>
      <c r="PBJ26" s="1636"/>
      <c r="PBK26" s="1636"/>
      <c r="PBL26" s="1636"/>
      <c r="PBM26" s="1636"/>
      <c r="PBN26" s="1636"/>
      <c r="PBO26" s="1636"/>
      <c r="PBP26" s="1636"/>
      <c r="PBQ26" s="1636"/>
      <c r="PBR26" s="1636"/>
      <c r="PBS26" s="1636"/>
      <c r="PBT26" s="1636"/>
      <c r="PBU26" s="1636"/>
      <c r="PBV26" s="1636"/>
      <c r="PBW26" s="1636"/>
      <c r="PBX26" s="1636"/>
      <c r="PBY26" s="1636"/>
      <c r="PBZ26" s="1636"/>
      <c r="PCA26" s="1636"/>
      <c r="PCB26" s="1636"/>
      <c r="PCC26" s="1636"/>
      <c r="PCD26" s="1636"/>
      <c r="PCE26" s="1636"/>
      <c r="PCF26" s="1636"/>
      <c r="PCG26" s="1636"/>
      <c r="PCH26" s="1636"/>
      <c r="PCI26" s="1636"/>
      <c r="PCJ26" s="1636"/>
      <c r="PCK26" s="1636"/>
      <c r="PCL26" s="1636"/>
      <c r="PCM26" s="1636"/>
      <c r="PCN26" s="1636"/>
      <c r="PCO26" s="1636"/>
      <c r="PCP26" s="1636"/>
      <c r="PCQ26" s="1636"/>
      <c r="PCR26" s="1636"/>
      <c r="PCS26" s="1636"/>
      <c r="PCT26" s="1636"/>
      <c r="PCU26" s="1636"/>
      <c r="PCV26" s="1636"/>
      <c r="PCW26" s="1636"/>
      <c r="PCX26" s="1636"/>
      <c r="PCY26" s="1636"/>
      <c r="PCZ26" s="1636"/>
      <c r="PDA26" s="1636"/>
      <c r="PDB26" s="1636"/>
      <c r="PDC26" s="1636"/>
      <c r="PDD26" s="1636"/>
      <c r="PDE26" s="1636"/>
      <c r="PDF26" s="1636"/>
      <c r="PDG26" s="1636"/>
      <c r="PDH26" s="1636"/>
      <c r="PDI26" s="1636"/>
      <c r="PDJ26" s="1636"/>
      <c r="PDK26" s="1636"/>
      <c r="PDL26" s="1636"/>
      <c r="PDM26" s="1636"/>
      <c r="PDN26" s="1636"/>
      <c r="PDO26" s="1636"/>
      <c r="PDP26" s="1636"/>
      <c r="PDQ26" s="1636"/>
      <c r="PDR26" s="1636"/>
      <c r="PDS26" s="1636"/>
      <c r="PDT26" s="1636"/>
      <c r="PDU26" s="1636"/>
      <c r="PDV26" s="1636"/>
      <c r="PDW26" s="1636"/>
      <c r="PDX26" s="1636"/>
      <c r="PDY26" s="1636"/>
      <c r="PDZ26" s="1636"/>
      <c r="PEA26" s="1636"/>
      <c r="PEB26" s="1636"/>
      <c r="PEC26" s="1636"/>
      <c r="PED26" s="1636"/>
      <c r="PEE26" s="1636"/>
      <c r="PEF26" s="1636"/>
      <c r="PEG26" s="1636"/>
      <c r="PEH26" s="1636"/>
      <c r="PEI26" s="1636"/>
      <c r="PEJ26" s="1636"/>
      <c r="PEK26" s="1636"/>
      <c r="PEL26" s="1636"/>
      <c r="PEM26" s="1636"/>
      <c r="PEN26" s="1636"/>
      <c r="PEO26" s="1636"/>
      <c r="PEP26" s="1636"/>
      <c r="PEQ26" s="1636"/>
      <c r="PER26" s="1636"/>
      <c r="PES26" s="1636"/>
      <c r="PET26" s="1636"/>
      <c r="PEU26" s="1636"/>
      <c r="PEV26" s="1636"/>
      <c r="PEW26" s="1636"/>
      <c r="PEX26" s="1636"/>
      <c r="PEY26" s="1636"/>
      <c r="PEZ26" s="1636"/>
      <c r="PFA26" s="1636"/>
      <c r="PFB26" s="1636"/>
      <c r="PFC26" s="1636"/>
      <c r="PFD26" s="1636"/>
      <c r="PFE26" s="1636"/>
      <c r="PFF26" s="1636"/>
      <c r="PFG26" s="1636"/>
      <c r="PFH26" s="1636"/>
      <c r="PFI26" s="1636"/>
      <c r="PFJ26" s="1636"/>
      <c r="PFK26" s="1636"/>
      <c r="PFL26" s="1636"/>
      <c r="PFM26" s="1636"/>
      <c r="PFN26" s="1636"/>
      <c r="PFO26" s="1636"/>
      <c r="PFP26" s="1636"/>
      <c r="PFQ26" s="1636"/>
      <c r="PFR26" s="1636"/>
      <c r="PFS26" s="1636"/>
      <c r="PFT26" s="1636"/>
      <c r="PFU26" s="1636"/>
      <c r="PFV26" s="1636"/>
      <c r="PFW26" s="1636"/>
      <c r="PFX26" s="1636"/>
      <c r="PFY26" s="1636"/>
      <c r="PFZ26" s="1636"/>
      <c r="PGA26" s="1636"/>
      <c r="PGB26" s="1636"/>
      <c r="PGC26" s="1636"/>
      <c r="PGD26" s="1636"/>
      <c r="PGE26" s="1636"/>
      <c r="PGF26" s="1636"/>
      <c r="PGG26" s="1636"/>
      <c r="PGH26" s="1636"/>
      <c r="PGI26" s="1636"/>
      <c r="PGJ26" s="1636"/>
      <c r="PGK26" s="1636"/>
      <c r="PGL26" s="1636"/>
      <c r="PGM26" s="1636"/>
      <c r="PGN26" s="1636"/>
      <c r="PGO26" s="1636"/>
      <c r="PGP26" s="1636"/>
      <c r="PGQ26" s="1636"/>
      <c r="PGR26" s="1636"/>
      <c r="PGS26" s="1636"/>
      <c r="PGT26" s="1636"/>
      <c r="PGU26" s="1636"/>
      <c r="PGV26" s="1636"/>
      <c r="PGW26" s="1636"/>
      <c r="PGX26" s="1636"/>
      <c r="PGY26" s="1636"/>
      <c r="PGZ26" s="1636"/>
      <c r="PHA26" s="1636"/>
      <c r="PHB26" s="1636"/>
      <c r="PHC26" s="1636"/>
      <c r="PHD26" s="1636"/>
      <c r="PHE26" s="1636"/>
      <c r="PHF26" s="1636"/>
      <c r="PHG26" s="1636"/>
      <c r="PHH26" s="1636"/>
      <c r="PHI26" s="1636"/>
      <c r="PHJ26" s="1636"/>
      <c r="PHK26" s="1636"/>
      <c r="PHL26" s="1636"/>
      <c r="PHM26" s="1636"/>
      <c r="PHN26" s="1636"/>
      <c r="PHO26" s="1636"/>
      <c r="PHP26" s="1636"/>
      <c r="PHQ26" s="1636"/>
      <c r="PHR26" s="1636"/>
      <c r="PHS26" s="1636"/>
      <c r="PHT26" s="1636"/>
      <c r="PHU26" s="1636"/>
      <c r="PHV26" s="1636"/>
      <c r="PHW26" s="1636"/>
      <c r="PHX26" s="1636"/>
      <c r="PHY26" s="1636"/>
      <c r="PHZ26" s="1636"/>
      <c r="PIA26" s="1636"/>
      <c r="PIB26" s="1636"/>
      <c r="PIC26" s="1636"/>
      <c r="PID26" s="1636"/>
      <c r="PIE26" s="1636"/>
      <c r="PIF26" s="1636"/>
      <c r="PIG26" s="1636"/>
      <c r="PIH26" s="1636"/>
      <c r="PII26" s="1636"/>
      <c r="PIJ26" s="1636"/>
      <c r="PIK26" s="1636"/>
      <c r="PIL26" s="1636"/>
      <c r="PIM26" s="1636"/>
      <c r="PIN26" s="1636"/>
      <c r="PIO26" s="1636"/>
      <c r="PIP26" s="1636"/>
      <c r="PIQ26" s="1636"/>
      <c r="PIR26" s="1636"/>
      <c r="PIS26" s="1636"/>
      <c r="PIT26" s="1636"/>
      <c r="PIU26" s="1636"/>
      <c r="PIV26" s="1636"/>
      <c r="PIW26" s="1636"/>
      <c r="PIX26" s="1636"/>
      <c r="PIY26" s="1636"/>
      <c r="PIZ26" s="1636"/>
      <c r="PJA26" s="1636"/>
      <c r="PJB26" s="1636"/>
      <c r="PJC26" s="1636"/>
      <c r="PJD26" s="1636"/>
      <c r="PJE26" s="1636"/>
      <c r="PJF26" s="1636"/>
      <c r="PJG26" s="1636"/>
      <c r="PJH26" s="1636"/>
      <c r="PJI26" s="1636"/>
      <c r="PJJ26" s="1636"/>
      <c r="PJK26" s="1636"/>
      <c r="PJL26" s="1636"/>
      <c r="PJM26" s="1636"/>
      <c r="PJN26" s="1636"/>
      <c r="PJO26" s="1636"/>
      <c r="PJP26" s="1636"/>
      <c r="PJQ26" s="1636"/>
      <c r="PJR26" s="1636"/>
      <c r="PJS26" s="1636"/>
      <c r="PJT26" s="1636"/>
      <c r="PJU26" s="1636"/>
      <c r="PJV26" s="1636"/>
      <c r="PJW26" s="1636"/>
      <c r="PJX26" s="1636"/>
      <c r="PJY26" s="1636"/>
      <c r="PJZ26" s="1636"/>
      <c r="PKA26" s="1636"/>
      <c r="PKB26" s="1636"/>
      <c r="PKC26" s="1636"/>
      <c r="PKD26" s="1636"/>
      <c r="PKE26" s="1636"/>
      <c r="PKF26" s="1636"/>
      <c r="PKG26" s="1636"/>
      <c r="PKH26" s="1636"/>
      <c r="PKI26" s="1636"/>
      <c r="PKJ26" s="1636"/>
      <c r="PKK26" s="1636"/>
      <c r="PKL26" s="1636"/>
      <c r="PKM26" s="1636"/>
      <c r="PKN26" s="1636"/>
      <c r="PKO26" s="1636"/>
      <c r="PKP26" s="1636"/>
      <c r="PKQ26" s="1636"/>
      <c r="PKR26" s="1636"/>
      <c r="PKS26" s="1636"/>
      <c r="PKT26" s="1636"/>
      <c r="PKU26" s="1636"/>
      <c r="PKV26" s="1636"/>
      <c r="PKW26" s="1636"/>
      <c r="PKX26" s="1636"/>
      <c r="PKY26" s="1636"/>
      <c r="PKZ26" s="1636"/>
      <c r="PLA26" s="1636"/>
      <c r="PLB26" s="1636"/>
      <c r="PLC26" s="1636"/>
      <c r="PLD26" s="1636"/>
      <c r="PLE26" s="1636"/>
      <c r="PLF26" s="1636"/>
      <c r="PLG26" s="1636"/>
      <c r="PLH26" s="1636"/>
      <c r="PLI26" s="1636"/>
      <c r="PLJ26" s="1636"/>
      <c r="PLK26" s="1636"/>
      <c r="PLL26" s="1636"/>
      <c r="PLM26" s="1636"/>
      <c r="PLN26" s="1636"/>
      <c r="PLO26" s="1636"/>
      <c r="PLP26" s="1636"/>
      <c r="PLQ26" s="1636"/>
      <c r="PLR26" s="1636"/>
      <c r="PLS26" s="1636"/>
      <c r="PLT26" s="1636"/>
      <c r="PLU26" s="1636"/>
      <c r="PLV26" s="1636"/>
      <c r="PLW26" s="1636"/>
      <c r="PLX26" s="1636"/>
      <c r="PLY26" s="1636"/>
      <c r="PLZ26" s="1636"/>
      <c r="PMA26" s="1636"/>
      <c r="PMB26" s="1636"/>
      <c r="PMC26" s="1636"/>
      <c r="PMD26" s="1636"/>
      <c r="PME26" s="1636"/>
      <c r="PMF26" s="1636"/>
      <c r="PMG26" s="1636"/>
      <c r="PMH26" s="1636"/>
      <c r="PMI26" s="1636"/>
      <c r="PMJ26" s="1636"/>
      <c r="PMK26" s="1636"/>
      <c r="PML26" s="1636"/>
      <c r="PMM26" s="1636"/>
      <c r="PMN26" s="1636"/>
      <c r="PMO26" s="1636"/>
      <c r="PMP26" s="1636"/>
      <c r="PMQ26" s="1636"/>
      <c r="PMR26" s="1636"/>
      <c r="PMS26" s="1636"/>
      <c r="PMT26" s="1636"/>
      <c r="PMU26" s="1636"/>
      <c r="PMV26" s="1636"/>
      <c r="PMW26" s="1636"/>
      <c r="PMX26" s="1636"/>
      <c r="PMY26" s="1636"/>
      <c r="PMZ26" s="1636"/>
      <c r="PNA26" s="1636"/>
      <c r="PNB26" s="1636"/>
      <c r="PNC26" s="1636"/>
      <c r="PND26" s="1636"/>
      <c r="PNE26" s="1636"/>
      <c r="PNF26" s="1636"/>
      <c r="PNG26" s="1636"/>
      <c r="PNH26" s="1636"/>
      <c r="PNI26" s="1636"/>
      <c r="PNJ26" s="1636"/>
      <c r="PNK26" s="1636"/>
      <c r="PNL26" s="1636"/>
      <c r="PNM26" s="1636"/>
      <c r="PNN26" s="1636"/>
      <c r="PNO26" s="1636"/>
      <c r="PNP26" s="1636"/>
      <c r="PNQ26" s="1636"/>
      <c r="PNR26" s="1636"/>
      <c r="PNS26" s="1636"/>
      <c r="PNT26" s="1636"/>
      <c r="PNU26" s="1636"/>
      <c r="PNV26" s="1636"/>
      <c r="PNW26" s="1636"/>
      <c r="PNX26" s="1636"/>
      <c r="PNY26" s="1636"/>
      <c r="PNZ26" s="1636"/>
      <c r="POA26" s="1636"/>
      <c r="POB26" s="1636"/>
      <c r="POC26" s="1636"/>
      <c r="POD26" s="1636"/>
      <c r="POE26" s="1636"/>
      <c r="POF26" s="1636"/>
      <c r="POG26" s="1636"/>
      <c r="POH26" s="1636"/>
      <c r="POI26" s="1636"/>
      <c r="POJ26" s="1636"/>
      <c r="POK26" s="1636"/>
      <c r="POL26" s="1636"/>
      <c r="POM26" s="1636"/>
      <c r="PON26" s="1636"/>
      <c r="POO26" s="1636"/>
      <c r="POP26" s="1636"/>
      <c r="POQ26" s="1636"/>
      <c r="POR26" s="1636"/>
      <c r="POS26" s="1636"/>
      <c r="POT26" s="1636"/>
      <c r="POU26" s="1636"/>
      <c r="POV26" s="1636"/>
      <c r="POW26" s="1636"/>
      <c r="POX26" s="1636"/>
      <c r="POY26" s="1636"/>
      <c r="POZ26" s="1636"/>
      <c r="PPA26" s="1636"/>
      <c r="PPB26" s="1636"/>
      <c r="PPC26" s="1636"/>
      <c r="PPD26" s="1636"/>
      <c r="PPE26" s="1636"/>
      <c r="PPF26" s="1636"/>
      <c r="PPG26" s="1636"/>
      <c r="PPH26" s="1636"/>
      <c r="PPI26" s="1636"/>
      <c r="PPJ26" s="1636"/>
      <c r="PPK26" s="1636"/>
      <c r="PPL26" s="1636"/>
      <c r="PPM26" s="1636"/>
      <c r="PPN26" s="1636"/>
      <c r="PPO26" s="1636"/>
      <c r="PPP26" s="1636"/>
      <c r="PPQ26" s="1636"/>
      <c r="PPR26" s="1636"/>
      <c r="PPS26" s="1636"/>
      <c r="PPT26" s="1636"/>
      <c r="PPU26" s="1636"/>
      <c r="PPV26" s="1636"/>
      <c r="PPW26" s="1636"/>
      <c r="PPX26" s="1636"/>
      <c r="PPY26" s="1636"/>
      <c r="PPZ26" s="1636"/>
      <c r="PQA26" s="1636"/>
      <c r="PQB26" s="1636"/>
      <c r="PQC26" s="1636"/>
      <c r="PQD26" s="1636"/>
      <c r="PQE26" s="1636"/>
      <c r="PQF26" s="1636"/>
      <c r="PQG26" s="1636"/>
      <c r="PQH26" s="1636"/>
      <c r="PQI26" s="1636"/>
      <c r="PQJ26" s="1636"/>
      <c r="PQK26" s="1636"/>
      <c r="PQL26" s="1636"/>
      <c r="PQM26" s="1636"/>
      <c r="PQN26" s="1636"/>
      <c r="PQO26" s="1636"/>
      <c r="PQP26" s="1636"/>
      <c r="PQQ26" s="1636"/>
      <c r="PQR26" s="1636"/>
      <c r="PQS26" s="1636"/>
      <c r="PQT26" s="1636"/>
      <c r="PQU26" s="1636"/>
      <c r="PQV26" s="1636"/>
      <c r="PQW26" s="1636"/>
      <c r="PQX26" s="1636"/>
      <c r="PQY26" s="1636"/>
      <c r="PQZ26" s="1636"/>
      <c r="PRA26" s="1636"/>
      <c r="PRB26" s="1636"/>
      <c r="PRC26" s="1636"/>
      <c r="PRD26" s="1636"/>
      <c r="PRE26" s="1636"/>
      <c r="PRF26" s="1636"/>
      <c r="PRG26" s="1636"/>
      <c r="PRH26" s="1636"/>
      <c r="PRI26" s="1636"/>
      <c r="PRJ26" s="1636"/>
      <c r="PRK26" s="1636"/>
      <c r="PRL26" s="1636"/>
      <c r="PRM26" s="1636"/>
      <c r="PRN26" s="1636"/>
      <c r="PRO26" s="1636"/>
      <c r="PRP26" s="1636"/>
      <c r="PRQ26" s="1636"/>
      <c r="PRR26" s="1636"/>
      <c r="PRS26" s="1636"/>
      <c r="PRT26" s="1636"/>
      <c r="PRU26" s="1636"/>
      <c r="PRV26" s="1636"/>
      <c r="PRW26" s="1636"/>
      <c r="PRX26" s="1636"/>
      <c r="PRY26" s="1636"/>
      <c r="PRZ26" s="1636"/>
      <c r="PSA26" s="1636"/>
      <c r="PSB26" s="1636"/>
      <c r="PSC26" s="1636"/>
      <c r="PSD26" s="1636"/>
      <c r="PSE26" s="1636"/>
      <c r="PSF26" s="1636"/>
      <c r="PSG26" s="1636"/>
      <c r="PSH26" s="1636"/>
      <c r="PSI26" s="1636"/>
      <c r="PSJ26" s="1636"/>
      <c r="PSK26" s="1636"/>
      <c r="PSL26" s="1636"/>
      <c r="PSM26" s="1636"/>
      <c r="PSN26" s="1636"/>
      <c r="PSO26" s="1636"/>
      <c r="PSP26" s="1636"/>
      <c r="PSQ26" s="1636"/>
      <c r="PSR26" s="1636"/>
      <c r="PSS26" s="1636"/>
      <c r="PST26" s="1636"/>
      <c r="PSU26" s="1636"/>
      <c r="PSV26" s="1636"/>
      <c r="PSW26" s="1636"/>
      <c r="PSX26" s="1636"/>
      <c r="PSY26" s="1636"/>
      <c r="PSZ26" s="1636"/>
      <c r="PTA26" s="1636"/>
      <c r="PTB26" s="1636"/>
      <c r="PTC26" s="1636"/>
      <c r="PTD26" s="1636"/>
      <c r="PTE26" s="1636"/>
      <c r="PTF26" s="1636"/>
      <c r="PTG26" s="1636"/>
      <c r="PTH26" s="1636"/>
      <c r="PTI26" s="1636"/>
      <c r="PTJ26" s="1636"/>
      <c r="PTK26" s="1636"/>
      <c r="PTL26" s="1636"/>
      <c r="PTM26" s="1636"/>
      <c r="PTN26" s="1636"/>
      <c r="PTO26" s="1636"/>
      <c r="PTP26" s="1636"/>
      <c r="PTQ26" s="1636"/>
      <c r="PTR26" s="1636"/>
      <c r="PTS26" s="1636"/>
      <c r="PTT26" s="1636"/>
      <c r="PTU26" s="1636"/>
      <c r="PTV26" s="1636"/>
      <c r="PTW26" s="1636"/>
      <c r="PTX26" s="1636"/>
      <c r="PTY26" s="1636"/>
      <c r="PTZ26" s="1636"/>
      <c r="PUA26" s="1636"/>
      <c r="PUB26" s="1636"/>
      <c r="PUC26" s="1636"/>
      <c r="PUD26" s="1636"/>
      <c r="PUE26" s="1636"/>
      <c r="PUF26" s="1636"/>
      <c r="PUG26" s="1636"/>
      <c r="PUH26" s="1636"/>
      <c r="PUI26" s="1636"/>
      <c r="PUJ26" s="1636"/>
      <c r="PUK26" s="1636"/>
      <c r="PUL26" s="1636"/>
      <c r="PUM26" s="1636"/>
      <c r="PUN26" s="1636"/>
      <c r="PUO26" s="1636"/>
      <c r="PUP26" s="1636"/>
      <c r="PUQ26" s="1636"/>
      <c r="PUR26" s="1636"/>
      <c r="PUS26" s="1636"/>
      <c r="PUT26" s="1636"/>
      <c r="PUU26" s="1636"/>
      <c r="PUV26" s="1636"/>
      <c r="PUW26" s="1636"/>
      <c r="PUX26" s="1636"/>
      <c r="PUY26" s="1636"/>
      <c r="PUZ26" s="1636"/>
      <c r="PVA26" s="1636"/>
      <c r="PVB26" s="1636"/>
      <c r="PVC26" s="1636"/>
      <c r="PVD26" s="1636"/>
      <c r="PVE26" s="1636"/>
      <c r="PVF26" s="1636"/>
      <c r="PVG26" s="1636"/>
      <c r="PVH26" s="1636"/>
      <c r="PVI26" s="1636"/>
      <c r="PVJ26" s="1636"/>
      <c r="PVK26" s="1636"/>
      <c r="PVL26" s="1636"/>
      <c r="PVM26" s="1636"/>
      <c r="PVN26" s="1636"/>
      <c r="PVO26" s="1636"/>
      <c r="PVP26" s="1636"/>
      <c r="PVQ26" s="1636"/>
      <c r="PVR26" s="1636"/>
      <c r="PVS26" s="1636"/>
      <c r="PVT26" s="1636"/>
      <c r="PVU26" s="1636"/>
      <c r="PVV26" s="1636"/>
      <c r="PVW26" s="1636"/>
      <c r="PVX26" s="1636"/>
      <c r="PVY26" s="1636"/>
      <c r="PVZ26" s="1636"/>
      <c r="PWA26" s="1636"/>
      <c r="PWB26" s="1636"/>
      <c r="PWC26" s="1636"/>
      <c r="PWD26" s="1636"/>
      <c r="PWE26" s="1636"/>
      <c r="PWF26" s="1636"/>
      <c r="PWG26" s="1636"/>
      <c r="PWH26" s="1636"/>
      <c r="PWI26" s="1636"/>
      <c r="PWJ26" s="1636"/>
      <c r="PWK26" s="1636"/>
      <c r="PWL26" s="1636"/>
      <c r="PWM26" s="1636"/>
      <c r="PWN26" s="1636"/>
      <c r="PWO26" s="1636"/>
      <c r="PWP26" s="1636"/>
      <c r="PWQ26" s="1636"/>
      <c r="PWR26" s="1636"/>
      <c r="PWS26" s="1636"/>
      <c r="PWT26" s="1636"/>
      <c r="PWU26" s="1636"/>
      <c r="PWV26" s="1636"/>
      <c r="PWW26" s="1636"/>
      <c r="PWX26" s="1636"/>
      <c r="PWY26" s="1636"/>
      <c r="PWZ26" s="1636"/>
      <c r="PXA26" s="1636"/>
      <c r="PXB26" s="1636"/>
      <c r="PXC26" s="1636"/>
      <c r="PXD26" s="1636"/>
      <c r="PXE26" s="1636"/>
      <c r="PXF26" s="1636"/>
      <c r="PXG26" s="1636"/>
      <c r="PXH26" s="1636"/>
      <c r="PXI26" s="1636"/>
      <c r="PXJ26" s="1636"/>
      <c r="PXK26" s="1636"/>
      <c r="PXL26" s="1636"/>
      <c r="PXM26" s="1636"/>
      <c r="PXN26" s="1636"/>
      <c r="PXO26" s="1636"/>
      <c r="PXP26" s="1636"/>
      <c r="PXQ26" s="1636"/>
      <c r="PXR26" s="1636"/>
      <c r="PXS26" s="1636"/>
      <c r="PXT26" s="1636"/>
      <c r="PXU26" s="1636"/>
      <c r="PXV26" s="1636"/>
      <c r="PXW26" s="1636"/>
      <c r="PXX26" s="1636"/>
      <c r="PXY26" s="1636"/>
      <c r="PXZ26" s="1636"/>
      <c r="PYA26" s="1636"/>
      <c r="PYB26" s="1636"/>
      <c r="PYC26" s="1636"/>
      <c r="PYD26" s="1636"/>
      <c r="PYE26" s="1636"/>
      <c r="PYF26" s="1636"/>
      <c r="PYG26" s="1636"/>
      <c r="PYH26" s="1636"/>
      <c r="PYI26" s="1636"/>
      <c r="PYJ26" s="1636"/>
      <c r="PYK26" s="1636"/>
      <c r="PYL26" s="1636"/>
      <c r="PYM26" s="1636"/>
      <c r="PYN26" s="1636"/>
      <c r="PYO26" s="1636"/>
      <c r="PYP26" s="1636"/>
      <c r="PYQ26" s="1636"/>
      <c r="PYR26" s="1636"/>
      <c r="PYS26" s="1636"/>
      <c r="PYT26" s="1636"/>
      <c r="PYU26" s="1636"/>
      <c r="PYV26" s="1636"/>
      <c r="PYW26" s="1636"/>
      <c r="PYX26" s="1636"/>
      <c r="PYY26" s="1636"/>
      <c r="PYZ26" s="1636"/>
      <c r="PZA26" s="1636"/>
      <c r="PZB26" s="1636"/>
      <c r="PZC26" s="1636"/>
      <c r="PZD26" s="1636"/>
      <c r="PZE26" s="1636"/>
      <c r="PZF26" s="1636"/>
      <c r="PZG26" s="1636"/>
      <c r="PZH26" s="1636"/>
      <c r="PZI26" s="1636"/>
      <c r="PZJ26" s="1636"/>
      <c r="PZK26" s="1636"/>
      <c r="PZL26" s="1636"/>
      <c r="PZM26" s="1636"/>
      <c r="PZN26" s="1636"/>
      <c r="PZO26" s="1636"/>
      <c r="PZP26" s="1636"/>
      <c r="PZQ26" s="1636"/>
      <c r="PZR26" s="1636"/>
      <c r="PZS26" s="1636"/>
      <c r="PZT26" s="1636"/>
      <c r="PZU26" s="1636"/>
      <c r="PZV26" s="1636"/>
      <c r="PZW26" s="1636"/>
      <c r="PZX26" s="1636"/>
      <c r="PZY26" s="1636"/>
      <c r="PZZ26" s="1636"/>
      <c r="QAA26" s="1636"/>
      <c r="QAB26" s="1636"/>
      <c r="QAC26" s="1636"/>
      <c r="QAD26" s="1636"/>
      <c r="QAE26" s="1636"/>
      <c r="QAF26" s="1636"/>
      <c r="QAG26" s="1636"/>
      <c r="QAH26" s="1636"/>
      <c r="QAI26" s="1636"/>
      <c r="QAJ26" s="1636"/>
      <c r="QAK26" s="1636"/>
      <c r="QAL26" s="1636"/>
      <c r="QAM26" s="1636"/>
      <c r="QAN26" s="1636"/>
      <c r="QAO26" s="1636"/>
      <c r="QAP26" s="1636"/>
      <c r="QAQ26" s="1636"/>
      <c r="QAR26" s="1636"/>
      <c r="QAS26" s="1636"/>
      <c r="QAT26" s="1636"/>
      <c r="QAU26" s="1636"/>
      <c r="QAV26" s="1636"/>
      <c r="QAW26" s="1636"/>
      <c r="QAX26" s="1636"/>
      <c r="QAY26" s="1636"/>
      <c r="QAZ26" s="1636"/>
      <c r="QBA26" s="1636"/>
      <c r="QBB26" s="1636"/>
      <c r="QBC26" s="1636"/>
      <c r="QBD26" s="1636"/>
      <c r="QBE26" s="1636"/>
      <c r="QBF26" s="1636"/>
      <c r="QBG26" s="1636"/>
      <c r="QBH26" s="1636"/>
      <c r="QBI26" s="1636"/>
      <c r="QBJ26" s="1636"/>
      <c r="QBK26" s="1636"/>
      <c r="QBL26" s="1636"/>
      <c r="QBM26" s="1636"/>
      <c r="QBN26" s="1636"/>
      <c r="QBO26" s="1636"/>
      <c r="QBP26" s="1636"/>
      <c r="QBQ26" s="1636"/>
      <c r="QBR26" s="1636"/>
      <c r="QBS26" s="1636"/>
      <c r="QBT26" s="1636"/>
      <c r="QBU26" s="1636"/>
      <c r="QBV26" s="1636"/>
      <c r="QBW26" s="1636"/>
      <c r="QBX26" s="1636"/>
      <c r="QBY26" s="1636"/>
      <c r="QBZ26" s="1636"/>
      <c r="QCA26" s="1636"/>
      <c r="QCB26" s="1636"/>
      <c r="QCC26" s="1636"/>
      <c r="QCD26" s="1636"/>
      <c r="QCE26" s="1636"/>
      <c r="QCF26" s="1636"/>
      <c r="QCG26" s="1636"/>
      <c r="QCH26" s="1636"/>
      <c r="QCI26" s="1636"/>
      <c r="QCJ26" s="1636"/>
      <c r="QCK26" s="1636"/>
      <c r="QCL26" s="1636"/>
      <c r="QCM26" s="1636"/>
      <c r="QCN26" s="1636"/>
      <c r="QCO26" s="1636"/>
      <c r="QCP26" s="1636"/>
      <c r="QCQ26" s="1636"/>
      <c r="QCR26" s="1636"/>
      <c r="QCS26" s="1636"/>
      <c r="QCT26" s="1636"/>
      <c r="QCU26" s="1636"/>
      <c r="QCV26" s="1636"/>
      <c r="QCW26" s="1636"/>
      <c r="QCX26" s="1636"/>
      <c r="QCY26" s="1636"/>
      <c r="QCZ26" s="1636"/>
      <c r="QDA26" s="1636"/>
      <c r="QDB26" s="1636"/>
      <c r="QDC26" s="1636"/>
      <c r="QDD26" s="1636"/>
      <c r="QDE26" s="1636"/>
      <c r="QDF26" s="1636"/>
      <c r="QDG26" s="1636"/>
      <c r="QDH26" s="1636"/>
      <c r="QDI26" s="1636"/>
      <c r="QDJ26" s="1636"/>
      <c r="QDK26" s="1636"/>
      <c r="QDL26" s="1636"/>
      <c r="QDM26" s="1636"/>
      <c r="QDN26" s="1636"/>
      <c r="QDO26" s="1636"/>
      <c r="QDP26" s="1636"/>
      <c r="QDQ26" s="1636"/>
      <c r="QDR26" s="1636"/>
      <c r="QDS26" s="1636"/>
      <c r="QDT26" s="1636"/>
      <c r="QDU26" s="1636"/>
      <c r="QDV26" s="1636"/>
      <c r="QDW26" s="1636"/>
      <c r="QDX26" s="1636"/>
      <c r="QDY26" s="1636"/>
      <c r="QDZ26" s="1636"/>
      <c r="QEA26" s="1636"/>
      <c r="QEB26" s="1636"/>
      <c r="QEC26" s="1636"/>
      <c r="QED26" s="1636"/>
      <c r="QEE26" s="1636"/>
      <c r="QEF26" s="1636"/>
      <c r="QEG26" s="1636"/>
      <c r="QEH26" s="1636"/>
      <c r="QEI26" s="1636"/>
      <c r="QEJ26" s="1636"/>
      <c r="QEK26" s="1636"/>
      <c r="QEL26" s="1636"/>
      <c r="QEM26" s="1636"/>
      <c r="QEN26" s="1636"/>
      <c r="QEO26" s="1636"/>
      <c r="QEP26" s="1636"/>
      <c r="QEQ26" s="1636"/>
      <c r="QER26" s="1636"/>
      <c r="QES26" s="1636"/>
      <c r="QET26" s="1636"/>
      <c r="QEU26" s="1636"/>
      <c r="QEV26" s="1636"/>
      <c r="QEW26" s="1636"/>
      <c r="QEX26" s="1636"/>
      <c r="QEY26" s="1636"/>
      <c r="QEZ26" s="1636"/>
      <c r="QFA26" s="1636"/>
      <c r="QFB26" s="1636"/>
      <c r="QFC26" s="1636"/>
      <c r="QFD26" s="1636"/>
      <c r="QFE26" s="1636"/>
      <c r="QFF26" s="1636"/>
      <c r="QFG26" s="1636"/>
      <c r="QFH26" s="1636"/>
      <c r="QFI26" s="1636"/>
      <c r="QFJ26" s="1636"/>
      <c r="QFK26" s="1636"/>
      <c r="QFL26" s="1636"/>
      <c r="QFM26" s="1636"/>
      <c r="QFN26" s="1636"/>
      <c r="QFO26" s="1636"/>
      <c r="QFP26" s="1636"/>
      <c r="QFQ26" s="1636"/>
      <c r="QFR26" s="1636"/>
      <c r="QFS26" s="1636"/>
      <c r="QFT26" s="1636"/>
      <c r="QFU26" s="1636"/>
      <c r="QFV26" s="1636"/>
      <c r="QFW26" s="1636"/>
      <c r="QFX26" s="1636"/>
      <c r="QFY26" s="1636"/>
      <c r="QFZ26" s="1636"/>
      <c r="QGA26" s="1636"/>
      <c r="QGB26" s="1636"/>
      <c r="QGC26" s="1636"/>
      <c r="QGD26" s="1636"/>
      <c r="QGE26" s="1636"/>
      <c r="QGF26" s="1636"/>
      <c r="QGG26" s="1636"/>
      <c r="QGH26" s="1636"/>
      <c r="QGI26" s="1636"/>
      <c r="QGJ26" s="1636"/>
      <c r="QGK26" s="1636"/>
      <c r="QGL26" s="1636"/>
      <c r="QGM26" s="1636"/>
      <c r="QGN26" s="1636"/>
      <c r="QGO26" s="1636"/>
      <c r="QGP26" s="1636"/>
      <c r="QGQ26" s="1636"/>
      <c r="QGR26" s="1636"/>
      <c r="QGS26" s="1636"/>
      <c r="QGT26" s="1636"/>
      <c r="QGU26" s="1636"/>
      <c r="QGV26" s="1636"/>
      <c r="QGW26" s="1636"/>
      <c r="QGX26" s="1636"/>
      <c r="QGY26" s="1636"/>
      <c r="QGZ26" s="1636"/>
      <c r="QHA26" s="1636"/>
      <c r="QHB26" s="1636"/>
      <c r="QHC26" s="1636"/>
      <c r="QHD26" s="1636"/>
      <c r="QHE26" s="1636"/>
      <c r="QHF26" s="1636"/>
      <c r="QHG26" s="1636"/>
      <c r="QHH26" s="1636"/>
      <c r="QHI26" s="1636"/>
      <c r="QHJ26" s="1636"/>
      <c r="QHK26" s="1636"/>
      <c r="QHL26" s="1636"/>
      <c r="QHM26" s="1636"/>
      <c r="QHN26" s="1636"/>
      <c r="QHO26" s="1636"/>
      <c r="QHP26" s="1636"/>
      <c r="QHQ26" s="1636"/>
      <c r="QHR26" s="1636"/>
      <c r="QHS26" s="1636"/>
      <c r="QHT26" s="1636"/>
      <c r="QHU26" s="1636"/>
      <c r="QHV26" s="1636"/>
      <c r="QHW26" s="1636"/>
      <c r="QHX26" s="1636"/>
      <c r="QHY26" s="1636"/>
      <c r="QHZ26" s="1636"/>
      <c r="QIA26" s="1636"/>
      <c r="QIB26" s="1636"/>
      <c r="QIC26" s="1636"/>
      <c r="QID26" s="1636"/>
      <c r="QIE26" s="1636"/>
      <c r="QIF26" s="1636"/>
      <c r="QIG26" s="1636"/>
      <c r="QIH26" s="1636"/>
      <c r="QII26" s="1636"/>
      <c r="QIJ26" s="1636"/>
      <c r="QIK26" s="1636"/>
      <c r="QIL26" s="1636"/>
      <c r="QIM26" s="1636"/>
      <c r="QIN26" s="1636"/>
      <c r="QIO26" s="1636"/>
      <c r="QIP26" s="1636"/>
      <c r="QIQ26" s="1636"/>
      <c r="QIR26" s="1636"/>
      <c r="QIS26" s="1636"/>
      <c r="QIT26" s="1636"/>
      <c r="QIU26" s="1636"/>
      <c r="QIV26" s="1636"/>
      <c r="QIW26" s="1636"/>
      <c r="QIX26" s="1636"/>
      <c r="QIY26" s="1636"/>
      <c r="QIZ26" s="1636"/>
      <c r="QJA26" s="1636"/>
      <c r="QJB26" s="1636"/>
      <c r="QJC26" s="1636"/>
      <c r="QJD26" s="1636"/>
      <c r="QJE26" s="1636"/>
      <c r="QJF26" s="1636"/>
      <c r="QJG26" s="1636"/>
      <c r="QJH26" s="1636"/>
      <c r="QJI26" s="1636"/>
      <c r="QJJ26" s="1636"/>
      <c r="QJK26" s="1636"/>
      <c r="QJL26" s="1636"/>
      <c r="QJM26" s="1636"/>
      <c r="QJN26" s="1636"/>
      <c r="QJO26" s="1636"/>
      <c r="QJP26" s="1636"/>
      <c r="QJQ26" s="1636"/>
      <c r="QJR26" s="1636"/>
      <c r="QJS26" s="1636"/>
      <c r="QJT26" s="1636"/>
      <c r="QJU26" s="1636"/>
      <c r="QJV26" s="1636"/>
      <c r="QJW26" s="1636"/>
      <c r="QJX26" s="1636"/>
      <c r="QJY26" s="1636"/>
      <c r="QJZ26" s="1636"/>
      <c r="QKA26" s="1636"/>
      <c r="QKB26" s="1636"/>
      <c r="QKC26" s="1636"/>
      <c r="QKD26" s="1636"/>
      <c r="QKE26" s="1636"/>
      <c r="QKF26" s="1636"/>
      <c r="QKG26" s="1636"/>
      <c r="QKH26" s="1636"/>
      <c r="QKI26" s="1636"/>
      <c r="QKJ26" s="1636"/>
      <c r="QKK26" s="1636"/>
      <c r="QKL26" s="1636"/>
      <c r="QKM26" s="1636"/>
      <c r="QKN26" s="1636"/>
      <c r="QKO26" s="1636"/>
      <c r="QKP26" s="1636"/>
      <c r="QKQ26" s="1636"/>
      <c r="QKR26" s="1636"/>
      <c r="QKS26" s="1636"/>
      <c r="QKT26" s="1636"/>
      <c r="QKU26" s="1636"/>
      <c r="QKV26" s="1636"/>
      <c r="QKW26" s="1636"/>
      <c r="QKX26" s="1636"/>
      <c r="QKY26" s="1636"/>
      <c r="QKZ26" s="1636"/>
      <c r="QLA26" s="1636"/>
      <c r="QLB26" s="1636"/>
      <c r="QLC26" s="1636"/>
      <c r="QLD26" s="1636"/>
      <c r="QLE26" s="1636"/>
      <c r="QLF26" s="1636"/>
      <c r="QLG26" s="1636"/>
      <c r="QLH26" s="1636"/>
      <c r="QLI26" s="1636"/>
      <c r="QLJ26" s="1636"/>
      <c r="QLK26" s="1636"/>
      <c r="QLL26" s="1636"/>
      <c r="QLM26" s="1636"/>
      <c r="QLN26" s="1636"/>
      <c r="QLO26" s="1636"/>
      <c r="QLP26" s="1636"/>
      <c r="QLQ26" s="1636"/>
      <c r="QLR26" s="1636"/>
      <c r="QLS26" s="1636"/>
      <c r="QLT26" s="1636"/>
      <c r="QLU26" s="1636"/>
      <c r="QLV26" s="1636"/>
      <c r="QLW26" s="1636"/>
      <c r="QLX26" s="1636"/>
      <c r="QLY26" s="1636"/>
      <c r="QLZ26" s="1636"/>
      <c r="QMA26" s="1636"/>
      <c r="QMB26" s="1636"/>
      <c r="QMC26" s="1636"/>
      <c r="QMD26" s="1636"/>
      <c r="QME26" s="1636"/>
      <c r="QMF26" s="1636"/>
      <c r="QMG26" s="1636"/>
      <c r="QMH26" s="1636"/>
      <c r="QMI26" s="1636"/>
      <c r="QMJ26" s="1636"/>
      <c r="QMK26" s="1636"/>
      <c r="QML26" s="1636"/>
      <c r="QMM26" s="1636"/>
      <c r="QMN26" s="1636"/>
      <c r="QMO26" s="1636"/>
      <c r="QMP26" s="1636"/>
      <c r="QMQ26" s="1636"/>
      <c r="QMR26" s="1636"/>
      <c r="QMS26" s="1636"/>
      <c r="QMT26" s="1636"/>
      <c r="QMU26" s="1636"/>
      <c r="QMV26" s="1636"/>
      <c r="QMW26" s="1636"/>
      <c r="QMX26" s="1636"/>
      <c r="QMY26" s="1636"/>
      <c r="QMZ26" s="1636"/>
      <c r="QNA26" s="1636"/>
      <c r="QNB26" s="1636"/>
      <c r="QNC26" s="1636"/>
      <c r="QND26" s="1636"/>
      <c r="QNE26" s="1636"/>
      <c r="QNF26" s="1636"/>
      <c r="QNG26" s="1636"/>
      <c r="QNH26" s="1636"/>
      <c r="QNI26" s="1636"/>
      <c r="QNJ26" s="1636"/>
      <c r="QNK26" s="1636"/>
      <c r="QNL26" s="1636"/>
      <c r="QNM26" s="1636"/>
      <c r="QNN26" s="1636"/>
      <c r="QNO26" s="1636"/>
      <c r="QNP26" s="1636"/>
      <c r="QNQ26" s="1636"/>
      <c r="QNR26" s="1636"/>
      <c r="QNS26" s="1636"/>
      <c r="QNT26" s="1636"/>
      <c r="QNU26" s="1636"/>
      <c r="QNV26" s="1636"/>
      <c r="QNW26" s="1636"/>
      <c r="QNX26" s="1636"/>
      <c r="QNY26" s="1636"/>
      <c r="QNZ26" s="1636"/>
      <c r="QOA26" s="1636"/>
      <c r="QOB26" s="1636"/>
      <c r="QOC26" s="1636"/>
      <c r="QOD26" s="1636"/>
      <c r="QOE26" s="1636"/>
      <c r="QOF26" s="1636"/>
      <c r="QOG26" s="1636"/>
      <c r="QOH26" s="1636"/>
      <c r="QOI26" s="1636"/>
      <c r="QOJ26" s="1636"/>
      <c r="QOK26" s="1636"/>
      <c r="QOL26" s="1636"/>
      <c r="QOM26" s="1636"/>
      <c r="QON26" s="1636"/>
      <c r="QOO26" s="1636"/>
      <c r="QOP26" s="1636"/>
      <c r="QOQ26" s="1636"/>
      <c r="QOR26" s="1636"/>
      <c r="QOS26" s="1636"/>
      <c r="QOT26" s="1636"/>
      <c r="QOU26" s="1636"/>
      <c r="QOV26" s="1636"/>
      <c r="QOW26" s="1636"/>
      <c r="QOX26" s="1636"/>
      <c r="QOY26" s="1636"/>
      <c r="QOZ26" s="1636"/>
      <c r="QPA26" s="1636"/>
      <c r="QPB26" s="1636"/>
      <c r="QPC26" s="1636"/>
      <c r="QPD26" s="1636"/>
      <c r="QPE26" s="1636"/>
      <c r="QPF26" s="1636"/>
      <c r="QPG26" s="1636"/>
      <c r="QPH26" s="1636"/>
      <c r="QPI26" s="1636"/>
      <c r="QPJ26" s="1636"/>
      <c r="QPK26" s="1636"/>
      <c r="QPL26" s="1636"/>
      <c r="QPM26" s="1636"/>
      <c r="QPN26" s="1636"/>
      <c r="QPO26" s="1636"/>
      <c r="QPP26" s="1636"/>
      <c r="QPQ26" s="1636"/>
      <c r="QPR26" s="1636"/>
      <c r="QPS26" s="1636"/>
      <c r="QPT26" s="1636"/>
      <c r="QPU26" s="1636"/>
      <c r="QPV26" s="1636"/>
      <c r="QPW26" s="1636"/>
      <c r="QPX26" s="1636"/>
      <c r="QPY26" s="1636"/>
      <c r="QPZ26" s="1636"/>
      <c r="QQA26" s="1636"/>
      <c r="QQB26" s="1636"/>
      <c r="QQC26" s="1636"/>
      <c r="QQD26" s="1636"/>
      <c r="QQE26" s="1636"/>
      <c r="QQF26" s="1636"/>
      <c r="QQG26" s="1636"/>
      <c r="QQH26" s="1636"/>
      <c r="QQI26" s="1636"/>
      <c r="QQJ26" s="1636"/>
      <c r="QQK26" s="1636"/>
      <c r="QQL26" s="1636"/>
      <c r="QQM26" s="1636"/>
      <c r="QQN26" s="1636"/>
      <c r="QQO26" s="1636"/>
      <c r="QQP26" s="1636"/>
      <c r="QQQ26" s="1636"/>
      <c r="QQR26" s="1636"/>
      <c r="QQS26" s="1636"/>
      <c r="QQT26" s="1636"/>
      <c r="QQU26" s="1636"/>
      <c r="QQV26" s="1636"/>
      <c r="QQW26" s="1636"/>
      <c r="QQX26" s="1636"/>
      <c r="QQY26" s="1636"/>
      <c r="QQZ26" s="1636"/>
      <c r="QRA26" s="1636"/>
      <c r="QRB26" s="1636"/>
      <c r="QRC26" s="1636"/>
      <c r="QRD26" s="1636"/>
      <c r="QRE26" s="1636"/>
      <c r="QRF26" s="1636"/>
      <c r="QRG26" s="1636"/>
      <c r="QRH26" s="1636"/>
      <c r="QRI26" s="1636"/>
      <c r="QRJ26" s="1636"/>
      <c r="QRK26" s="1636"/>
      <c r="QRL26" s="1636"/>
      <c r="QRM26" s="1636"/>
      <c r="QRN26" s="1636"/>
      <c r="QRO26" s="1636"/>
      <c r="QRP26" s="1636"/>
      <c r="QRQ26" s="1636"/>
      <c r="QRR26" s="1636"/>
      <c r="QRS26" s="1636"/>
      <c r="QRT26" s="1636"/>
      <c r="QRU26" s="1636"/>
      <c r="QRV26" s="1636"/>
      <c r="QRW26" s="1636"/>
      <c r="QRX26" s="1636"/>
      <c r="QRY26" s="1636"/>
      <c r="QRZ26" s="1636"/>
      <c r="QSA26" s="1636"/>
      <c r="QSB26" s="1636"/>
      <c r="QSC26" s="1636"/>
      <c r="QSD26" s="1636"/>
      <c r="QSE26" s="1636"/>
      <c r="QSF26" s="1636"/>
      <c r="QSG26" s="1636"/>
      <c r="QSH26" s="1636"/>
      <c r="QSI26" s="1636"/>
      <c r="QSJ26" s="1636"/>
      <c r="QSK26" s="1636"/>
      <c r="QSL26" s="1636"/>
      <c r="QSM26" s="1636"/>
      <c r="QSN26" s="1636"/>
      <c r="QSO26" s="1636"/>
      <c r="QSP26" s="1636"/>
      <c r="QSQ26" s="1636"/>
      <c r="QSR26" s="1636"/>
      <c r="QSS26" s="1636"/>
      <c r="QST26" s="1636"/>
      <c r="QSU26" s="1636"/>
      <c r="QSV26" s="1636"/>
      <c r="QSW26" s="1636"/>
      <c r="QSX26" s="1636"/>
      <c r="QSY26" s="1636"/>
      <c r="QSZ26" s="1636"/>
      <c r="QTA26" s="1636"/>
      <c r="QTB26" s="1636"/>
      <c r="QTC26" s="1636"/>
      <c r="QTD26" s="1636"/>
      <c r="QTE26" s="1636"/>
      <c r="QTF26" s="1636"/>
      <c r="QTG26" s="1636"/>
      <c r="QTH26" s="1636"/>
      <c r="QTI26" s="1636"/>
      <c r="QTJ26" s="1636"/>
      <c r="QTK26" s="1636"/>
      <c r="QTL26" s="1636"/>
      <c r="QTM26" s="1636"/>
      <c r="QTN26" s="1636"/>
      <c r="QTO26" s="1636"/>
      <c r="QTP26" s="1636"/>
      <c r="QTQ26" s="1636"/>
      <c r="QTR26" s="1636"/>
      <c r="QTS26" s="1636"/>
      <c r="QTT26" s="1636"/>
      <c r="QTU26" s="1636"/>
      <c r="QTV26" s="1636"/>
      <c r="QTW26" s="1636"/>
      <c r="QTX26" s="1636"/>
      <c r="QTY26" s="1636"/>
      <c r="QTZ26" s="1636"/>
      <c r="QUA26" s="1636"/>
      <c r="QUB26" s="1636"/>
      <c r="QUC26" s="1636"/>
      <c r="QUD26" s="1636"/>
      <c r="QUE26" s="1636"/>
      <c r="QUF26" s="1636"/>
      <c r="QUG26" s="1636"/>
      <c r="QUH26" s="1636"/>
      <c r="QUI26" s="1636"/>
      <c r="QUJ26" s="1636"/>
      <c r="QUK26" s="1636"/>
      <c r="QUL26" s="1636"/>
      <c r="QUM26" s="1636"/>
      <c r="QUN26" s="1636"/>
      <c r="QUO26" s="1636"/>
      <c r="QUP26" s="1636"/>
      <c r="QUQ26" s="1636"/>
      <c r="QUR26" s="1636"/>
      <c r="QUS26" s="1636"/>
      <c r="QUT26" s="1636"/>
      <c r="QUU26" s="1636"/>
      <c r="QUV26" s="1636"/>
      <c r="QUW26" s="1636"/>
      <c r="QUX26" s="1636"/>
      <c r="QUY26" s="1636"/>
      <c r="QUZ26" s="1636"/>
      <c r="QVA26" s="1636"/>
      <c r="QVB26" s="1636"/>
      <c r="QVC26" s="1636"/>
      <c r="QVD26" s="1636"/>
      <c r="QVE26" s="1636"/>
      <c r="QVF26" s="1636"/>
      <c r="QVG26" s="1636"/>
      <c r="QVH26" s="1636"/>
      <c r="QVI26" s="1636"/>
      <c r="QVJ26" s="1636"/>
      <c r="QVK26" s="1636"/>
      <c r="QVL26" s="1636"/>
      <c r="QVM26" s="1636"/>
      <c r="QVN26" s="1636"/>
      <c r="QVO26" s="1636"/>
      <c r="QVP26" s="1636"/>
      <c r="QVQ26" s="1636"/>
      <c r="QVR26" s="1636"/>
      <c r="QVS26" s="1636"/>
      <c r="QVT26" s="1636"/>
      <c r="QVU26" s="1636"/>
      <c r="QVV26" s="1636"/>
      <c r="QVW26" s="1636"/>
      <c r="QVX26" s="1636"/>
      <c r="QVY26" s="1636"/>
      <c r="QVZ26" s="1636"/>
      <c r="QWA26" s="1636"/>
      <c r="QWB26" s="1636"/>
      <c r="QWC26" s="1636"/>
      <c r="QWD26" s="1636"/>
      <c r="QWE26" s="1636"/>
      <c r="QWF26" s="1636"/>
      <c r="QWG26" s="1636"/>
      <c r="QWH26" s="1636"/>
      <c r="QWI26" s="1636"/>
      <c r="QWJ26" s="1636"/>
      <c r="QWK26" s="1636"/>
      <c r="QWL26" s="1636"/>
      <c r="QWM26" s="1636"/>
      <c r="QWN26" s="1636"/>
      <c r="QWO26" s="1636"/>
      <c r="QWP26" s="1636"/>
      <c r="QWQ26" s="1636"/>
      <c r="QWR26" s="1636"/>
      <c r="QWS26" s="1636"/>
      <c r="QWT26" s="1636"/>
      <c r="QWU26" s="1636"/>
      <c r="QWV26" s="1636"/>
      <c r="QWW26" s="1636"/>
      <c r="QWX26" s="1636"/>
      <c r="QWY26" s="1636"/>
      <c r="QWZ26" s="1636"/>
      <c r="QXA26" s="1636"/>
      <c r="QXB26" s="1636"/>
      <c r="QXC26" s="1636"/>
      <c r="QXD26" s="1636"/>
      <c r="QXE26" s="1636"/>
      <c r="QXF26" s="1636"/>
      <c r="QXG26" s="1636"/>
      <c r="QXH26" s="1636"/>
      <c r="QXI26" s="1636"/>
      <c r="QXJ26" s="1636"/>
      <c r="QXK26" s="1636"/>
      <c r="QXL26" s="1636"/>
      <c r="QXM26" s="1636"/>
      <c r="QXN26" s="1636"/>
      <c r="QXO26" s="1636"/>
      <c r="QXP26" s="1636"/>
      <c r="QXQ26" s="1636"/>
      <c r="QXR26" s="1636"/>
      <c r="QXS26" s="1636"/>
      <c r="QXT26" s="1636"/>
      <c r="QXU26" s="1636"/>
      <c r="QXV26" s="1636"/>
      <c r="QXW26" s="1636"/>
      <c r="QXX26" s="1636"/>
      <c r="QXY26" s="1636"/>
      <c r="QXZ26" s="1636"/>
      <c r="QYA26" s="1636"/>
      <c r="QYB26" s="1636"/>
      <c r="QYC26" s="1636"/>
      <c r="QYD26" s="1636"/>
      <c r="QYE26" s="1636"/>
      <c r="QYF26" s="1636"/>
      <c r="QYG26" s="1636"/>
      <c r="QYH26" s="1636"/>
      <c r="QYI26" s="1636"/>
      <c r="QYJ26" s="1636"/>
      <c r="QYK26" s="1636"/>
      <c r="QYL26" s="1636"/>
      <c r="QYM26" s="1636"/>
      <c r="QYN26" s="1636"/>
      <c r="QYO26" s="1636"/>
      <c r="QYP26" s="1636"/>
      <c r="QYQ26" s="1636"/>
      <c r="QYR26" s="1636"/>
      <c r="QYS26" s="1636"/>
      <c r="QYT26" s="1636"/>
      <c r="QYU26" s="1636"/>
      <c r="QYV26" s="1636"/>
      <c r="QYW26" s="1636"/>
      <c r="QYX26" s="1636"/>
      <c r="QYY26" s="1636"/>
      <c r="QYZ26" s="1636"/>
      <c r="QZA26" s="1636"/>
      <c r="QZB26" s="1636"/>
      <c r="QZC26" s="1636"/>
      <c r="QZD26" s="1636"/>
      <c r="QZE26" s="1636"/>
      <c r="QZF26" s="1636"/>
      <c r="QZG26" s="1636"/>
      <c r="QZH26" s="1636"/>
      <c r="QZI26" s="1636"/>
      <c r="QZJ26" s="1636"/>
      <c r="QZK26" s="1636"/>
      <c r="QZL26" s="1636"/>
      <c r="QZM26" s="1636"/>
      <c r="QZN26" s="1636"/>
      <c r="QZO26" s="1636"/>
      <c r="QZP26" s="1636"/>
      <c r="QZQ26" s="1636"/>
      <c r="QZR26" s="1636"/>
      <c r="QZS26" s="1636"/>
      <c r="QZT26" s="1636"/>
      <c r="QZU26" s="1636"/>
      <c r="QZV26" s="1636"/>
      <c r="QZW26" s="1636"/>
      <c r="QZX26" s="1636"/>
      <c r="QZY26" s="1636"/>
      <c r="QZZ26" s="1636"/>
      <c r="RAA26" s="1636"/>
      <c r="RAB26" s="1636"/>
      <c r="RAC26" s="1636"/>
      <c r="RAD26" s="1636"/>
      <c r="RAE26" s="1636"/>
      <c r="RAF26" s="1636"/>
      <c r="RAG26" s="1636"/>
      <c r="RAH26" s="1636"/>
      <c r="RAI26" s="1636"/>
      <c r="RAJ26" s="1636"/>
      <c r="RAK26" s="1636"/>
      <c r="RAL26" s="1636"/>
      <c r="RAM26" s="1636"/>
      <c r="RAN26" s="1636"/>
      <c r="RAO26" s="1636"/>
      <c r="RAP26" s="1636"/>
      <c r="RAQ26" s="1636"/>
      <c r="RAR26" s="1636"/>
      <c r="RAS26" s="1636"/>
      <c r="RAT26" s="1636"/>
      <c r="RAU26" s="1636"/>
      <c r="RAV26" s="1636"/>
      <c r="RAW26" s="1636"/>
      <c r="RAX26" s="1636"/>
      <c r="RAY26" s="1636"/>
      <c r="RAZ26" s="1636"/>
      <c r="RBA26" s="1636"/>
      <c r="RBB26" s="1636"/>
      <c r="RBC26" s="1636"/>
      <c r="RBD26" s="1636"/>
      <c r="RBE26" s="1636"/>
      <c r="RBF26" s="1636"/>
      <c r="RBG26" s="1636"/>
      <c r="RBH26" s="1636"/>
      <c r="RBI26" s="1636"/>
      <c r="RBJ26" s="1636"/>
      <c r="RBK26" s="1636"/>
      <c r="RBL26" s="1636"/>
      <c r="RBM26" s="1636"/>
      <c r="RBN26" s="1636"/>
      <c r="RBO26" s="1636"/>
      <c r="RBP26" s="1636"/>
      <c r="RBQ26" s="1636"/>
      <c r="RBR26" s="1636"/>
      <c r="RBS26" s="1636"/>
      <c r="RBT26" s="1636"/>
      <c r="RBU26" s="1636"/>
      <c r="RBV26" s="1636"/>
      <c r="RBW26" s="1636"/>
      <c r="RBX26" s="1636"/>
      <c r="RBY26" s="1636"/>
      <c r="RBZ26" s="1636"/>
      <c r="RCA26" s="1636"/>
      <c r="RCB26" s="1636"/>
      <c r="RCC26" s="1636"/>
      <c r="RCD26" s="1636"/>
      <c r="RCE26" s="1636"/>
      <c r="RCF26" s="1636"/>
      <c r="RCG26" s="1636"/>
      <c r="RCH26" s="1636"/>
      <c r="RCI26" s="1636"/>
      <c r="RCJ26" s="1636"/>
      <c r="RCK26" s="1636"/>
      <c r="RCL26" s="1636"/>
      <c r="RCM26" s="1636"/>
      <c r="RCN26" s="1636"/>
      <c r="RCO26" s="1636"/>
      <c r="RCP26" s="1636"/>
      <c r="RCQ26" s="1636"/>
      <c r="RCR26" s="1636"/>
      <c r="RCS26" s="1636"/>
      <c r="RCT26" s="1636"/>
      <c r="RCU26" s="1636"/>
      <c r="RCV26" s="1636"/>
      <c r="RCW26" s="1636"/>
      <c r="RCX26" s="1636"/>
      <c r="RCY26" s="1636"/>
      <c r="RCZ26" s="1636"/>
      <c r="RDA26" s="1636"/>
      <c r="RDB26" s="1636"/>
      <c r="RDC26" s="1636"/>
      <c r="RDD26" s="1636"/>
      <c r="RDE26" s="1636"/>
      <c r="RDF26" s="1636"/>
      <c r="RDG26" s="1636"/>
      <c r="RDH26" s="1636"/>
      <c r="RDI26" s="1636"/>
      <c r="RDJ26" s="1636"/>
      <c r="RDK26" s="1636"/>
      <c r="RDL26" s="1636"/>
      <c r="RDM26" s="1636"/>
      <c r="RDN26" s="1636"/>
      <c r="RDO26" s="1636"/>
      <c r="RDP26" s="1636"/>
      <c r="RDQ26" s="1636"/>
      <c r="RDR26" s="1636"/>
      <c r="RDS26" s="1636"/>
      <c r="RDT26" s="1636"/>
      <c r="RDU26" s="1636"/>
      <c r="RDV26" s="1636"/>
      <c r="RDW26" s="1636"/>
      <c r="RDX26" s="1636"/>
      <c r="RDY26" s="1636"/>
      <c r="RDZ26" s="1636"/>
      <c r="REA26" s="1636"/>
      <c r="REB26" s="1636"/>
      <c r="REC26" s="1636"/>
      <c r="RED26" s="1636"/>
      <c r="REE26" s="1636"/>
      <c r="REF26" s="1636"/>
      <c r="REG26" s="1636"/>
      <c r="REH26" s="1636"/>
      <c r="REI26" s="1636"/>
      <c r="REJ26" s="1636"/>
      <c r="REK26" s="1636"/>
      <c r="REL26" s="1636"/>
      <c r="REM26" s="1636"/>
      <c r="REN26" s="1636"/>
      <c r="REO26" s="1636"/>
      <c r="REP26" s="1636"/>
      <c r="REQ26" s="1636"/>
      <c r="RER26" s="1636"/>
      <c r="RES26" s="1636"/>
      <c r="RET26" s="1636"/>
      <c r="REU26" s="1636"/>
      <c r="REV26" s="1636"/>
      <c r="REW26" s="1636"/>
      <c r="REX26" s="1636"/>
      <c r="REY26" s="1636"/>
      <c r="REZ26" s="1636"/>
      <c r="RFA26" s="1636"/>
      <c r="RFB26" s="1636"/>
      <c r="RFC26" s="1636"/>
      <c r="RFD26" s="1636"/>
      <c r="RFE26" s="1636"/>
      <c r="RFF26" s="1636"/>
      <c r="RFG26" s="1636"/>
      <c r="RFH26" s="1636"/>
      <c r="RFI26" s="1636"/>
      <c r="RFJ26" s="1636"/>
      <c r="RFK26" s="1636"/>
      <c r="RFL26" s="1636"/>
      <c r="RFM26" s="1636"/>
      <c r="RFN26" s="1636"/>
      <c r="RFO26" s="1636"/>
      <c r="RFP26" s="1636"/>
      <c r="RFQ26" s="1636"/>
      <c r="RFR26" s="1636"/>
      <c r="RFS26" s="1636"/>
      <c r="RFT26" s="1636"/>
      <c r="RFU26" s="1636"/>
      <c r="RFV26" s="1636"/>
      <c r="RFW26" s="1636"/>
      <c r="RFX26" s="1636"/>
      <c r="RFY26" s="1636"/>
      <c r="RFZ26" s="1636"/>
      <c r="RGA26" s="1636"/>
      <c r="RGB26" s="1636"/>
      <c r="RGC26" s="1636"/>
      <c r="RGD26" s="1636"/>
      <c r="RGE26" s="1636"/>
      <c r="RGF26" s="1636"/>
      <c r="RGG26" s="1636"/>
      <c r="RGH26" s="1636"/>
      <c r="RGI26" s="1636"/>
      <c r="RGJ26" s="1636"/>
      <c r="RGK26" s="1636"/>
      <c r="RGL26" s="1636"/>
      <c r="RGM26" s="1636"/>
      <c r="RGN26" s="1636"/>
      <c r="RGO26" s="1636"/>
      <c r="RGP26" s="1636"/>
      <c r="RGQ26" s="1636"/>
      <c r="RGR26" s="1636"/>
      <c r="RGS26" s="1636"/>
      <c r="RGT26" s="1636"/>
      <c r="RGU26" s="1636"/>
      <c r="RGV26" s="1636"/>
      <c r="RGW26" s="1636"/>
      <c r="RGX26" s="1636"/>
      <c r="RGY26" s="1636"/>
      <c r="RGZ26" s="1636"/>
      <c r="RHA26" s="1636"/>
      <c r="RHB26" s="1636"/>
      <c r="RHC26" s="1636"/>
      <c r="RHD26" s="1636"/>
      <c r="RHE26" s="1636"/>
      <c r="RHF26" s="1636"/>
      <c r="RHG26" s="1636"/>
      <c r="RHH26" s="1636"/>
      <c r="RHI26" s="1636"/>
      <c r="RHJ26" s="1636"/>
      <c r="RHK26" s="1636"/>
      <c r="RHL26" s="1636"/>
      <c r="RHM26" s="1636"/>
      <c r="RHN26" s="1636"/>
      <c r="RHO26" s="1636"/>
      <c r="RHP26" s="1636"/>
      <c r="RHQ26" s="1636"/>
      <c r="RHR26" s="1636"/>
      <c r="RHS26" s="1636"/>
      <c r="RHT26" s="1636"/>
      <c r="RHU26" s="1636"/>
      <c r="RHV26" s="1636"/>
      <c r="RHW26" s="1636"/>
      <c r="RHX26" s="1636"/>
      <c r="RHY26" s="1636"/>
      <c r="RHZ26" s="1636"/>
      <c r="RIA26" s="1636"/>
      <c r="RIB26" s="1636"/>
      <c r="RIC26" s="1636"/>
      <c r="RID26" s="1636"/>
      <c r="RIE26" s="1636"/>
      <c r="RIF26" s="1636"/>
      <c r="RIG26" s="1636"/>
      <c r="RIH26" s="1636"/>
      <c r="RII26" s="1636"/>
      <c r="RIJ26" s="1636"/>
      <c r="RIK26" s="1636"/>
      <c r="RIL26" s="1636"/>
      <c r="RIM26" s="1636"/>
      <c r="RIN26" s="1636"/>
      <c r="RIO26" s="1636"/>
      <c r="RIP26" s="1636"/>
      <c r="RIQ26" s="1636"/>
      <c r="RIR26" s="1636"/>
      <c r="RIS26" s="1636"/>
      <c r="RIT26" s="1636"/>
      <c r="RIU26" s="1636"/>
      <c r="RIV26" s="1636"/>
      <c r="RIW26" s="1636"/>
      <c r="RIX26" s="1636"/>
      <c r="RIY26" s="1636"/>
      <c r="RIZ26" s="1636"/>
      <c r="RJA26" s="1636"/>
      <c r="RJB26" s="1636"/>
      <c r="RJC26" s="1636"/>
      <c r="RJD26" s="1636"/>
      <c r="RJE26" s="1636"/>
      <c r="RJF26" s="1636"/>
      <c r="RJG26" s="1636"/>
      <c r="RJH26" s="1636"/>
      <c r="RJI26" s="1636"/>
      <c r="RJJ26" s="1636"/>
      <c r="RJK26" s="1636"/>
      <c r="RJL26" s="1636"/>
      <c r="RJM26" s="1636"/>
      <c r="RJN26" s="1636"/>
      <c r="RJO26" s="1636"/>
      <c r="RJP26" s="1636"/>
      <c r="RJQ26" s="1636"/>
      <c r="RJR26" s="1636"/>
      <c r="RJS26" s="1636"/>
      <c r="RJT26" s="1636"/>
      <c r="RJU26" s="1636"/>
      <c r="RJV26" s="1636"/>
      <c r="RJW26" s="1636"/>
      <c r="RJX26" s="1636"/>
      <c r="RJY26" s="1636"/>
      <c r="RJZ26" s="1636"/>
      <c r="RKA26" s="1636"/>
      <c r="RKB26" s="1636"/>
      <c r="RKC26" s="1636"/>
      <c r="RKD26" s="1636"/>
      <c r="RKE26" s="1636"/>
      <c r="RKF26" s="1636"/>
      <c r="RKG26" s="1636"/>
      <c r="RKH26" s="1636"/>
      <c r="RKI26" s="1636"/>
      <c r="RKJ26" s="1636"/>
      <c r="RKK26" s="1636"/>
      <c r="RKL26" s="1636"/>
      <c r="RKM26" s="1636"/>
      <c r="RKN26" s="1636"/>
      <c r="RKO26" s="1636"/>
      <c r="RKP26" s="1636"/>
      <c r="RKQ26" s="1636"/>
      <c r="RKR26" s="1636"/>
      <c r="RKS26" s="1636"/>
      <c r="RKT26" s="1636"/>
      <c r="RKU26" s="1636"/>
      <c r="RKV26" s="1636"/>
      <c r="RKW26" s="1636"/>
      <c r="RKX26" s="1636"/>
      <c r="RKY26" s="1636"/>
      <c r="RKZ26" s="1636"/>
      <c r="RLA26" s="1636"/>
      <c r="RLB26" s="1636"/>
      <c r="RLC26" s="1636"/>
      <c r="RLD26" s="1636"/>
      <c r="RLE26" s="1636"/>
      <c r="RLF26" s="1636"/>
      <c r="RLG26" s="1636"/>
      <c r="RLH26" s="1636"/>
      <c r="RLI26" s="1636"/>
      <c r="RLJ26" s="1636"/>
      <c r="RLK26" s="1636"/>
      <c r="RLL26" s="1636"/>
      <c r="RLM26" s="1636"/>
      <c r="RLN26" s="1636"/>
      <c r="RLO26" s="1636"/>
      <c r="RLP26" s="1636"/>
      <c r="RLQ26" s="1636"/>
      <c r="RLR26" s="1636"/>
      <c r="RLS26" s="1636"/>
      <c r="RLT26" s="1636"/>
      <c r="RLU26" s="1636"/>
      <c r="RLV26" s="1636"/>
      <c r="RLW26" s="1636"/>
      <c r="RLX26" s="1636"/>
      <c r="RLY26" s="1636"/>
      <c r="RLZ26" s="1636"/>
      <c r="RMA26" s="1636"/>
      <c r="RMB26" s="1636"/>
      <c r="RMC26" s="1636"/>
      <c r="RMD26" s="1636"/>
      <c r="RME26" s="1636"/>
      <c r="RMF26" s="1636"/>
      <c r="RMG26" s="1636"/>
      <c r="RMH26" s="1636"/>
      <c r="RMI26" s="1636"/>
      <c r="RMJ26" s="1636"/>
      <c r="RMK26" s="1636"/>
      <c r="RML26" s="1636"/>
      <c r="RMM26" s="1636"/>
      <c r="RMN26" s="1636"/>
      <c r="RMO26" s="1636"/>
      <c r="RMP26" s="1636"/>
      <c r="RMQ26" s="1636"/>
      <c r="RMR26" s="1636"/>
      <c r="RMS26" s="1636"/>
      <c r="RMT26" s="1636"/>
      <c r="RMU26" s="1636"/>
      <c r="RMV26" s="1636"/>
      <c r="RMW26" s="1636"/>
      <c r="RMX26" s="1636"/>
      <c r="RMY26" s="1636"/>
      <c r="RMZ26" s="1636"/>
      <c r="RNA26" s="1636"/>
      <c r="RNB26" s="1636"/>
      <c r="RNC26" s="1636"/>
      <c r="RND26" s="1636"/>
      <c r="RNE26" s="1636"/>
      <c r="RNF26" s="1636"/>
      <c r="RNG26" s="1636"/>
      <c r="RNH26" s="1636"/>
      <c r="RNI26" s="1636"/>
      <c r="RNJ26" s="1636"/>
      <c r="RNK26" s="1636"/>
      <c r="RNL26" s="1636"/>
      <c r="RNM26" s="1636"/>
      <c r="RNN26" s="1636"/>
      <c r="RNO26" s="1636"/>
      <c r="RNP26" s="1636"/>
      <c r="RNQ26" s="1636"/>
      <c r="RNR26" s="1636"/>
      <c r="RNS26" s="1636"/>
      <c r="RNT26" s="1636"/>
      <c r="RNU26" s="1636"/>
      <c r="RNV26" s="1636"/>
      <c r="RNW26" s="1636"/>
      <c r="RNX26" s="1636"/>
      <c r="RNY26" s="1636"/>
      <c r="RNZ26" s="1636"/>
      <c r="ROA26" s="1636"/>
      <c r="ROB26" s="1636"/>
      <c r="ROC26" s="1636"/>
      <c r="ROD26" s="1636"/>
      <c r="ROE26" s="1636"/>
      <c r="ROF26" s="1636"/>
      <c r="ROG26" s="1636"/>
      <c r="ROH26" s="1636"/>
      <c r="ROI26" s="1636"/>
      <c r="ROJ26" s="1636"/>
      <c r="ROK26" s="1636"/>
      <c r="ROL26" s="1636"/>
      <c r="ROM26" s="1636"/>
      <c r="RON26" s="1636"/>
      <c r="ROO26" s="1636"/>
      <c r="ROP26" s="1636"/>
      <c r="ROQ26" s="1636"/>
      <c r="ROR26" s="1636"/>
      <c r="ROS26" s="1636"/>
      <c r="ROT26" s="1636"/>
      <c r="ROU26" s="1636"/>
      <c r="ROV26" s="1636"/>
      <c r="ROW26" s="1636"/>
      <c r="ROX26" s="1636"/>
      <c r="ROY26" s="1636"/>
      <c r="ROZ26" s="1636"/>
      <c r="RPA26" s="1636"/>
      <c r="RPB26" s="1636"/>
      <c r="RPC26" s="1636"/>
      <c r="RPD26" s="1636"/>
      <c r="RPE26" s="1636"/>
      <c r="RPF26" s="1636"/>
      <c r="RPG26" s="1636"/>
      <c r="RPH26" s="1636"/>
      <c r="RPI26" s="1636"/>
      <c r="RPJ26" s="1636"/>
      <c r="RPK26" s="1636"/>
      <c r="RPL26" s="1636"/>
      <c r="RPM26" s="1636"/>
      <c r="RPN26" s="1636"/>
      <c r="RPO26" s="1636"/>
      <c r="RPP26" s="1636"/>
      <c r="RPQ26" s="1636"/>
      <c r="RPR26" s="1636"/>
      <c r="RPS26" s="1636"/>
      <c r="RPT26" s="1636"/>
      <c r="RPU26" s="1636"/>
      <c r="RPV26" s="1636"/>
      <c r="RPW26" s="1636"/>
      <c r="RPX26" s="1636"/>
      <c r="RPY26" s="1636"/>
      <c r="RPZ26" s="1636"/>
      <c r="RQA26" s="1636"/>
      <c r="RQB26" s="1636"/>
      <c r="RQC26" s="1636"/>
      <c r="RQD26" s="1636"/>
      <c r="RQE26" s="1636"/>
      <c r="RQF26" s="1636"/>
      <c r="RQG26" s="1636"/>
      <c r="RQH26" s="1636"/>
      <c r="RQI26" s="1636"/>
      <c r="RQJ26" s="1636"/>
      <c r="RQK26" s="1636"/>
      <c r="RQL26" s="1636"/>
      <c r="RQM26" s="1636"/>
      <c r="RQN26" s="1636"/>
      <c r="RQO26" s="1636"/>
      <c r="RQP26" s="1636"/>
      <c r="RQQ26" s="1636"/>
      <c r="RQR26" s="1636"/>
      <c r="RQS26" s="1636"/>
      <c r="RQT26" s="1636"/>
      <c r="RQU26" s="1636"/>
      <c r="RQV26" s="1636"/>
      <c r="RQW26" s="1636"/>
      <c r="RQX26" s="1636"/>
      <c r="RQY26" s="1636"/>
      <c r="RQZ26" s="1636"/>
      <c r="RRA26" s="1636"/>
      <c r="RRB26" s="1636"/>
      <c r="RRC26" s="1636"/>
      <c r="RRD26" s="1636"/>
      <c r="RRE26" s="1636"/>
      <c r="RRF26" s="1636"/>
      <c r="RRG26" s="1636"/>
      <c r="RRH26" s="1636"/>
      <c r="RRI26" s="1636"/>
      <c r="RRJ26" s="1636"/>
      <c r="RRK26" s="1636"/>
      <c r="RRL26" s="1636"/>
      <c r="RRM26" s="1636"/>
      <c r="RRN26" s="1636"/>
      <c r="RRO26" s="1636"/>
      <c r="RRP26" s="1636"/>
      <c r="RRQ26" s="1636"/>
      <c r="RRR26" s="1636"/>
      <c r="RRS26" s="1636"/>
      <c r="RRT26" s="1636"/>
      <c r="RRU26" s="1636"/>
      <c r="RRV26" s="1636"/>
      <c r="RRW26" s="1636"/>
      <c r="RRX26" s="1636"/>
      <c r="RRY26" s="1636"/>
      <c r="RRZ26" s="1636"/>
      <c r="RSA26" s="1636"/>
      <c r="RSB26" s="1636"/>
      <c r="RSC26" s="1636"/>
      <c r="RSD26" s="1636"/>
      <c r="RSE26" s="1636"/>
      <c r="RSF26" s="1636"/>
      <c r="RSG26" s="1636"/>
      <c r="RSH26" s="1636"/>
      <c r="RSI26" s="1636"/>
      <c r="RSJ26" s="1636"/>
      <c r="RSK26" s="1636"/>
      <c r="RSL26" s="1636"/>
      <c r="RSM26" s="1636"/>
      <c r="RSN26" s="1636"/>
      <c r="RSO26" s="1636"/>
      <c r="RSP26" s="1636"/>
      <c r="RSQ26" s="1636"/>
      <c r="RSR26" s="1636"/>
      <c r="RSS26" s="1636"/>
      <c r="RST26" s="1636"/>
      <c r="RSU26" s="1636"/>
      <c r="RSV26" s="1636"/>
      <c r="RSW26" s="1636"/>
      <c r="RSX26" s="1636"/>
      <c r="RSY26" s="1636"/>
      <c r="RSZ26" s="1636"/>
      <c r="RTA26" s="1636"/>
      <c r="RTB26" s="1636"/>
      <c r="RTC26" s="1636"/>
      <c r="RTD26" s="1636"/>
      <c r="RTE26" s="1636"/>
      <c r="RTF26" s="1636"/>
      <c r="RTG26" s="1636"/>
      <c r="RTH26" s="1636"/>
      <c r="RTI26" s="1636"/>
      <c r="RTJ26" s="1636"/>
      <c r="RTK26" s="1636"/>
      <c r="RTL26" s="1636"/>
      <c r="RTM26" s="1636"/>
      <c r="RTN26" s="1636"/>
      <c r="RTO26" s="1636"/>
      <c r="RTP26" s="1636"/>
      <c r="RTQ26" s="1636"/>
      <c r="RTR26" s="1636"/>
      <c r="RTS26" s="1636"/>
      <c r="RTT26" s="1636"/>
      <c r="RTU26" s="1636"/>
      <c r="RTV26" s="1636"/>
      <c r="RTW26" s="1636"/>
      <c r="RTX26" s="1636"/>
      <c r="RTY26" s="1636"/>
      <c r="RTZ26" s="1636"/>
      <c r="RUA26" s="1636"/>
      <c r="RUB26" s="1636"/>
      <c r="RUC26" s="1636"/>
      <c r="RUD26" s="1636"/>
      <c r="RUE26" s="1636"/>
      <c r="RUF26" s="1636"/>
      <c r="RUG26" s="1636"/>
      <c r="RUH26" s="1636"/>
      <c r="RUI26" s="1636"/>
      <c r="RUJ26" s="1636"/>
      <c r="RUK26" s="1636"/>
      <c r="RUL26" s="1636"/>
      <c r="RUM26" s="1636"/>
      <c r="RUN26" s="1636"/>
      <c r="RUO26" s="1636"/>
      <c r="RUP26" s="1636"/>
      <c r="RUQ26" s="1636"/>
      <c r="RUR26" s="1636"/>
      <c r="RUS26" s="1636"/>
      <c r="RUT26" s="1636"/>
      <c r="RUU26" s="1636"/>
      <c r="RUV26" s="1636"/>
      <c r="RUW26" s="1636"/>
      <c r="RUX26" s="1636"/>
      <c r="RUY26" s="1636"/>
      <c r="RUZ26" s="1636"/>
      <c r="RVA26" s="1636"/>
      <c r="RVB26" s="1636"/>
      <c r="RVC26" s="1636"/>
      <c r="RVD26" s="1636"/>
      <c r="RVE26" s="1636"/>
      <c r="RVF26" s="1636"/>
      <c r="RVG26" s="1636"/>
      <c r="RVH26" s="1636"/>
      <c r="RVI26" s="1636"/>
      <c r="RVJ26" s="1636"/>
      <c r="RVK26" s="1636"/>
      <c r="RVL26" s="1636"/>
      <c r="RVM26" s="1636"/>
      <c r="RVN26" s="1636"/>
      <c r="RVO26" s="1636"/>
      <c r="RVP26" s="1636"/>
      <c r="RVQ26" s="1636"/>
      <c r="RVR26" s="1636"/>
      <c r="RVS26" s="1636"/>
      <c r="RVT26" s="1636"/>
      <c r="RVU26" s="1636"/>
      <c r="RVV26" s="1636"/>
      <c r="RVW26" s="1636"/>
      <c r="RVX26" s="1636"/>
      <c r="RVY26" s="1636"/>
      <c r="RVZ26" s="1636"/>
      <c r="RWA26" s="1636"/>
      <c r="RWB26" s="1636"/>
      <c r="RWC26" s="1636"/>
      <c r="RWD26" s="1636"/>
      <c r="RWE26" s="1636"/>
      <c r="RWF26" s="1636"/>
      <c r="RWG26" s="1636"/>
      <c r="RWH26" s="1636"/>
      <c r="RWI26" s="1636"/>
      <c r="RWJ26" s="1636"/>
      <c r="RWK26" s="1636"/>
      <c r="RWL26" s="1636"/>
      <c r="RWM26" s="1636"/>
      <c r="RWN26" s="1636"/>
      <c r="RWO26" s="1636"/>
      <c r="RWP26" s="1636"/>
      <c r="RWQ26" s="1636"/>
      <c r="RWR26" s="1636"/>
      <c r="RWS26" s="1636"/>
      <c r="RWT26" s="1636"/>
      <c r="RWU26" s="1636"/>
      <c r="RWV26" s="1636"/>
      <c r="RWW26" s="1636"/>
      <c r="RWX26" s="1636"/>
      <c r="RWY26" s="1636"/>
      <c r="RWZ26" s="1636"/>
      <c r="RXA26" s="1636"/>
      <c r="RXB26" s="1636"/>
      <c r="RXC26" s="1636"/>
      <c r="RXD26" s="1636"/>
      <c r="RXE26" s="1636"/>
      <c r="RXF26" s="1636"/>
      <c r="RXG26" s="1636"/>
      <c r="RXH26" s="1636"/>
      <c r="RXI26" s="1636"/>
      <c r="RXJ26" s="1636"/>
      <c r="RXK26" s="1636"/>
      <c r="RXL26" s="1636"/>
      <c r="RXM26" s="1636"/>
      <c r="RXN26" s="1636"/>
      <c r="RXO26" s="1636"/>
      <c r="RXP26" s="1636"/>
      <c r="RXQ26" s="1636"/>
      <c r="RXR26" s="1636"/>
      <c r="RXS26" s="1636"/>
      <c r="RXT26" s="1636"/>
      <c r="RXU26" s="1636"/>
      <c r="RXV26" s="1636"/>
      <c r="RXW26" s="1636"/>
      <c r="RXX26" s="1636"/>
      <c r="RXY26" s="1636"/>
      <c r="RXZ26" s="1636"/>
      <c r="RYA26" s="1636"/>
      <c r="RYB26" s="1636"/>
      <c r="RYC26" s="1636"/>
      <c r="RYD26" s="1636"/>
      <c r="RYE26" s="1636"/>
      <c r="RYF26" s="1636"/>
      <c r="RYG26" s="1636"/>
      <c r="RYH26" s="1636"/>
      <c r="RYI26" s="1636"/>
      <c r="RYJ26" s="1636"/>
      <c r="RYK26" s="1636"/>
      <c r="RYL26" s="1636"/>
      <c r="RYM26" s="1636"/>
      <c r="RYN26" s="1636"/>
      <c r="RYO26" s="1636"/>
      <c r="RYP26" s="1636"/>
      <c r="RYQ26" s="1636"/>
      <c r="RYR26" s="1636"/>
      <c r="RYS26" s="1636"/>
      <c r="RYT26" s="1636"/>
      <c r="RYU26" s="1636"/>
      <c r="RYV26" s="1636"/>
      <c r="RYW26" s="1636"/>
      <c r="RYX26" s="1636"/>
      <c r="RYY26" s="1636"/>
      <c r="RYZ26" s="1636"/>
      <c r="RZA26" s="1636"/>
      <c r="RZB26" s="1636"/>
      <c r="RZC26" s="1636"/>
      <c r="RZD26" s="1636"/>
      <c r="RZE26" s="1636"/>
      <c r="RZF26" s="1636"/>
      <c r="RZG26" s="1636"/>
      <c r="RZH26" s="1636"/>
      <c r="RZI26" s="1636"/>
      <c r="RZJ26" s="1636"/>
      <c r="RZK26" s="1636"/>
      <c r="RZL26" s="1636"/>
      <c r="RZM26" s="1636"/>
      <c r="RZN26" s="1636"/>
      <c r="RZO26" s="1636"/>
      <c r="RZP26" s="1636"/>
      <c r="RZQ26" s="1636"/>
      <c r="RZR26" s="1636"/>
      <c r="RZS26" s="1636"/>
      <c r="RZT26" s="1636"/>
      <c r="RZU26" s="1636"/>
      <c r="RZV26" s="1636"/>
      <c r="RZW26" s="1636"/>
      <c r="RZX26" s="1636"/>
      <c r="RZY26" s="1636"/>
      <c r="RZZ26" s="1636"/>
      <c r="SAA26" s="1636"/>
      <c r="SAB26" s="1636"/>
      <c r="SAC26" s="1636"/>
      <c r="SAD26" s="1636"/>
      <c r="SAE26" s="1636"/>
      <c r="SAF26" s="1636"/>
      <c r="SAG26" s="1636"/>
      <c r="SAH26" s="1636"/>
      <c r="SAI26" s="1636"/>
      <c r="SAJ26" s="1636"/>
      <c r="SAK26" s="1636"/>
      <c r="SAL26" s="1636"/>
      <c r="SAM26" s="1636"/>
      <c r="SAN26" s="1636"/>
      <c r="SAO26" s="1636"/>
      <c r="SAP26" s="1636"/>
      <c r="SAQ26" s="1636"/>
      <c r="SAR26" s="1636"/>
      <c r="SAS26" s="1636"/>
      <c r="SAT26" s="1636"/>
      <c r="SAU26" s="1636"/>
      <c r="SAV26" s="1636"/>
      <c r="SAW26" s="1636"/>
      <c r="SAX26" s="1636"/>
      <c r="SAY26" s="1636"/>
      <c r="SAZ26" s="1636"/>
      <c r="SBA26" s="1636"/>
      <c r="SBB26" s="1636"/>
      <c r="SBC26" s="1636"/>
      <c r="SBD26" s="1636"/>
      <c r="SBE26" s="1636"/>
      <c r="SBF26" s="1636"/>
      <c r="SBG26" s="1636"/>
      <c r="SBH26" s="1636"/>
      <c r="SBI26" s="1636"/>
      <c r="SBJ26" s="1636"/>
      <c r="SBK26" s="1636"/>
      <c r="SBL26" s="1636"/>
      <c r="SBM26" s="1636"/>
      <c r="SBN26" s="1636"/>
      <c r="SBO26" s="1636"/>
      <c r="SBP26" s="1636"/>
      <c r="SBQ26" s="1636"/>
      <c r="SBR26" s="1636"/>
      <c r="SBS26" s="1636"/>
      <c r="SBT26" s="1636"/>
      <c r="SBU26" s="1636"/>
      <c r="SBV26" s="1636"/>
      <c r="SBW26" s="1636"/>
      <c r="SBX26" s="1636"/>
      <c r="SBY26" s="1636"/>
      <c r="SBZ26" s="1636"/>
      <c r="SCA26" s="1636"/>
      <c r="SCB26" s="1636"/>
      <c r="SCC26" s="1636"/>
      <c r="SCD26" s="1636"/>
      <c r="SCE26" s="1636"/>
      <c r="SCF26" s="1636"/>
      <c r="SCG26" s="1636"/>
      <c r="SCH26" s="1636"/>
      <c r="SCI26" s="1636"/>
      <c r="SCJ26" s="1636"/>
      <c r="SCK26" s="1636"/>
      <c r="SCL26" s="1636"/>
      <c r="SCM26" s="1636"/>
      <c r="SCN26" s="1636"/>
      <c r="SCO26" s="1636"/>
      <c r="SCP26" s="1636"/>
      <c r="SCQ26" s="1636"/>
      <c r="SCR26" s="1636"/>
      <c r="SCS26" s="1636"/>
      <c r="SCT26" s="1636"/>
      <c r="SCU26" s="1636"/>
      <c r="SCV26" s="1636"/>
      <c r="SCW26" s="1636"/>
      <c r="SCX26" s="1636"/>
      <c r="SCY26" s="1636"/>
      <c r="SCZ26" s="1636"/>
      <c r="SDA26" s="1636"/>
      <c r="SDB26" s="1636"/>
      <c r="SDC26" s="1636"/>
      <c r="SDD26" s="1636"/>
      <c r="SDE26" s="1636"/>
      <c r="SDF26" s="1636"/>
      <c r="SDG26" s="1636"/>
      <c r="SDH26" s="1636"/>
      <c r="SDI26" s="1636"/>
      <c r="SDJ26" s="1636"/>
      <c r="SDK26" s="1636"/>
      <c r="SDL26" s="1636"/>
      <c r="SDM26" s="1636"/>
      <c r="SDN26" s="1636"/>
      <c r="SDO26" s="1636"/>
      <c r="SDP26" s="1636"/>
      <c r="SDQ26" s="1636"/>
      <c r="SDR26" s="1636"/>
      <c r="SDS26" s="1636"/>
      <c r="SDT26" s="1636"/>
      <c r="SDU26" s="1636"/>
      <c r="SDV26" s="1636"/>
      <c r="SDW26" s="1636"/>
      <c r="SDX26" s="1636"/>
      <c r="SDY26" s="1636"/>
      <c r="SDZ26" s="1636"/>
      <c r="SEA26" s="1636"/>
      <c r="SEB26" s="1636"/>
      <c r="SEC26" s="1636"/>
      <c r="SED26" s="1636"/>
      <c r="SEE26" s="1636"/>
      <c r="SEF26" s="1636"/>
      <c r="SEG26" s="1636"/>
      <c r="SEH26" s="1636"/>
      <c r="SEI26" s="1636"/>
      <c r="SEJ26" s="1636"/>
      <c r="SEK26" s="1636"/>
      <c r="SEL26" s="1636"/>
      <c r="SEM26" s="1636"/>
      <c r="SEN26" s="1636"/>
      <c r="SEO26" s="1636"/>
      <c r="SEP26" s="1636"/>
      <c r="SEQ26" s="1636"/>
      <c r="SER26" s="1636"/>
      <c r="SES26" s="1636"/>
      <c r="SET26" s="1636"/>
      <c r="SEU26" s="1636"/>
      <c r="SEV26" s="1636"/>
      <c r="SEW26" s="1636"/>
      <c r="SEX26" s="1636"/>
      <c r="SEY26" s="1636"/>
      <c r="SEZ26" s="1636"/>
      <c r="SFA26" s="1636"/>
      <c r="SFB26" s="1636"/>
      <c r="SFC26" s="1636"/>
      <c r="SFD26" s="1636"/>
      <c r="SFE26" s="1636"/>
      <c r="SFF26" s="1636"/>
      <c r="SFG26" s="1636"/>
      <c r="SFH26" s="1636"/>
      <c r="SFI26" s="1636"/>
      <c r="SFJ26" s="1636"/>
      <c r="SFK26" s="1636"/>
      <c r="SFL26" s="1636"/>
      <c r="SFM26" s="1636"/>
      <c r="SFN26" s="1636"/>
      <c r="SFO26" s="1636"/>
      <c r="SFP26" s="1636"/>
      <c r="SFQ26" s="1636"/>
      <c r="SFR26" s="1636"/>
      <c r="SFS26" s="1636"/>
      <c r="SFT26" s="1636"/>
      <c r="SFU26" s="1636"/>
      <c r="SFV26" s="1636"/>
      <c r="SFW26" s="1636"/>
      <c r="SFX26" s="1636"/>
      <c r="SFY26" s="1636"/>
      <c r="SFZ26" s="1636"/>
      <c r="SGA26" s="1636"/>
      <c r="SGB26" s="1636"/>
      <c r="SGC26" s="1636"/>
      <c r="SGD26" s="1636"/>
      <c r="SGE26" s="1636"/>
      <c r="SGF26" s="1636"/>
      <c r="SGG26" s="1636"/>
      <c r="SGH26" s="1636"/>
      <c r="SGI26" s="1636"/>
      <c r="SGJ26" s="1636"/>
      <c r="SGK26" s="1636"/>
      <c r="SGL26" s="1636"/>
      <c r="SGM26" s="1636"/>
      <c r="SGN26" s="1636"/>
      <c r="SGO26" s="1636"/>
      <c r="SGP26" s="1636"/>
      <c r="SGQ26" s="1636"/>
      <c r="SGR26" s="1636"/>
      <c r="SGS26" s="1636"/>
      <c r="SGT26" s="1636"/>
      <c r="SGU26" s="1636"/>
      <c r="SGV26" s="1636"/>
      <c r="SGW26" s="1636"/>
      <c r="SGX26" s="1636"/>
      <c r="SGY26" s="1636"/>
      <c r="SGZ26" s="1636"/>
      <c r="SHA26" s="1636"/>
      <c r="SHB26" s="1636"/>
      <c r="SHC26" s="1636"/>
      <c r="SHD26" s="1636"/>
      <c r="SHE26" s="1636"/>
      <c r="SHF26" s="1636"/>
      <c r="SHG26" s="1636"/>
      <c r="SHH26" s="1636"/>
      <c r="SHI26" s="1636"/>
      <c r="SHJ26" s="1636"/>
      <c r="SHK26" s="1636"/>
      <c r="SHL26" s="1636"/>
      <c r="SHM26" s="1636"/>
      <c r="SHN26" s="1636"/>
      <c r="SHO26" s="1636"/>
      <c r="SHP26" s="1636"/>
      <c r="SHQ26" s="1636"/>
      <c r="SHR26" s="1636"/>
      <c r="SHS26" s="1636"/>
      <c r="SHT26" s="1636"/>
      <c r="SHU26" s="1636"/>
      <c r="SHV26" s="1636"/>
      <c r="SHW26" s="1636"/>
      <c r="SHX26" s="1636"/>
      <c r="SHY26" s="1636"/>
      <c r="SHZ26" s="1636"/>
      <c r="SIA26" s="1636"/>
      <c r="SIB26" s="1636"/>
      <c r="SIC26" s="1636"/>
      <c r="SID26" s="1636"/>
      <c r="SIE26" s="1636"/>
      <c r="SIF26" s="1636"/>
      <c r="SIG26" s="1636"/>
      <c r="SIH26" s="1636"/>
      <c r="SII26" s="1636"/>
      <c r="SIJ26" s="1636"/>
      <c r="SIK26" s="1636"/>
      <c r="SIL26" s="1636"/>
      <c r="SIM26" s="1636"/>
      <c r="SIN26" s="1636"/>
      <c r="SIO26" s="1636"/>
      <c r="SIP26" s="1636"/>
      <c r="SIQ26" s="1636"/>
      <c r="SIR26" s="1636"/>
      <c r="SIS26" s="1636"/>
      <c r="SIT26" s="1636"/>
      <c r="SIU26" s="1636"/>
      <c r="SIV26" s="1636"/>
      <c r="SIW26" s="1636"/>
      <c r="SIX26" s="1636"/>
      <c r="SIY26" s="1636"/>
      <c r="SIZ26" s="1636"/>
      <c r="SJA26" s="1636"/>
      <c r="SJB26" s="1636"/>
      <c r="SJC26" s="1636"/>
      <c r="SJD26" s="1636"/>
      <c r="SJE26" s="1636"/>
      <c r="SJF26" s="1636"/>
      <c r="SJG26" s="1636"/>
      <c r="SJH26" s="1636"/>
      <c r="SJI26" s="1636"/>
      <c r="SJJ26" s="1636"/>
      <c r="SJK26" s="1636"/>
      <c r="SJL26" s="1636"/>
      <c r="SJM26" s="1636"/>
      <c r="SJN26" s="1636"/>
      <c r="SJO26" s="1636"/>
      <c r="SJP26" s="1636"/>
      <c r="SJQ26" s="1636"/>
      <c r="SJR26" s="1636"/>
      <c r="SJS26" s="1636"/>
      <c r="SJT26" s="1636"/>
      <c r="SJU26" s="1636"/>
      <c r="SJV26" s="1636"/>
      <c r="SJW26" s="1636"/>
      <c r="SJX26" s="1636"/>
      <c r="SJY26" s="1636"/>
      <c r="SJZ26" s="1636"/>
      <c r="SKA26" s="1636"/>
      <c r="SKB26" s="1636"/>
      <c r="SKC26" s="1636"/>
      <c r="SKD26" s="1636"/>
      <c r="SKE26" s="1636"/>
      <c r="SKF26" s="1636"/>
      <c r="SKG26" s="1636"/>
      <c r="SKH26" s="1636"/>
      <c r="SKI26" s="1636"/>
      <c r="SKJ26" s="1636"/>
      <c r="SKK26" s="1636"/>
      <c r="SKL26" s="1636"/>
      <c r="SKM26" s="1636"/>
      <c r="SKN26" s="1636"/>
      <c r="SKO26" s="1636"/>
      <c r="SKP26" s="1636"/>
      <c r="SKQ26" s="1636"/>
      <c r="SKR26" s="1636"/>
      <c r="SKS26" s="1636"/>
      <c r="SKT26" s="1636"/>
      <c r="SKU26" s="1636"/>
      <c r="SKV26" s="1636"/>
      <c r="SKW26" s="1636"/>
      <c r="SKX26" s="1636"/>
      <c r="SKY26" s="1636"/>
      <c r="SKZ26" s="1636"/>
      <c r="SLA26" s="1636"/>
      <c r="SLB26" s="1636"/>
      <c r="SLC26" s="1636"/>
      <c r="SLD26" s="1636"/>
      <c r="SLE26" s="1636"/>
      <c r="SLF26" s="1636"/>
      <c r="SLG26" s="1636"/>
      <c r="SLH26" s="1636"/>
      <c r="SLI26" s="1636"/>
      <c r="SLJ26" s="1636"/>
      <c r="SLK26" s="1636"/>
      <c r="SLL26" s="1636"/>
      <c r="SLM26" s="1636"/>
      <c r="SLN26" s="1636"/>
      <c r="SLO26" s="1636"/>
      <c r="SLP26" s="1636"/>
      <c r="SLQ26" s="1636"/>
      <c r="SLR26" s="1636"/>
      <c r="SLS26" s="1636"/>
      <c r="SLT26" s="1636"/>
      <c r="SLU26" s="1636"/>
      <c r="SLV26" s="1636"/>
      <c r="SLW26" s="1636"/>
      <c r="SLX26" s="1636"/>
      <c r="SLY26" s="1636"/>
      <c r="SLZ26" s="1636"/>
      <c r="SMA26" s="1636"/>
      <c r="SMB26" s="1636"/>
      <c r="SMC26" s="1636"/>
      <c r="SMD26" s="1636"/>
      <c r="SME26" s="1636"/>
      <c r="SMF26" s="1636"/>
      <c r="SMG26" s="1636"/>
      <c r="SMH26" s="1636"/>
      <c r="SMI26" s="1636"/>
      <c r="SMJ26" s="1636"/>
      <c r="SMK26" s="1636"/>
      <c r="SML26" s="1636"/>
      <c r="SMM26" s="1636"/>
      <c r="SMN26" s="1636"/>
      <c r="SMO26" s="1636"/>
      <c r="SMP26" s="1636"/>
      <c r="SMQ26" s="1636"/>
      <c r="SMR26" s="1636"/>
      <c r="SMS26" s="1636"/>
      <c r="SMT26" s="1636"/>
      <c r="SMU26" s="1636"/>
      <c r="SMV26" s="1636"/>
      <c r="SMW26" s="1636"/>
      <c r="SMX26" s="1636"/>
      <c r="SMY26" s="1636"/>
      <c r="SMZ26" s="1636"/>
      <c r="SNA26" s="1636"/>
      <c r="SNB26" s="1636"/>
      <c r="SNC26" s="1636"/>
      <c r="SND26" s="1636"/>
      <c r="SNE26" s="1636"/>
      <c r="SNF26" s="1636"/>
      <c r="SNG26" s="1636"/>
      <c r="SNH26" s="1636"/>
      <c r="SNI26" s="1636"/>
      <c r="SNJ26" s="1636"/>
      <c r="SNK26" s="1636"/>
      <c r="SNL26" s="1636"/>
      <c r="SNM26" s="1636"/>
      <c r="SNN26" s="1636"/>
      <c r="SNO26" s="1636"/>
      <c r="SNP26" s="1636"/>
      <c r="SNQ26" s="1636"/>
      <c r="SNR26" s="1636"/>
      <c r="SNS26" s="1636"/>
      <c r="SNT26" s="1636"/>
      <c r="SNU26" s="1636"/>
      <c r="SNV26" s="1636"/>
      <c r="SNW26" s="1636"/>
      <c r="SNX26" s="1636"/>
      <c r="SNY26" s="1636"/>
      <c r="SNZ26" s="1636"/>
      <c r="SOA26" s="1636"/>
      <c r="SOB26" s="1636"/>
      <c r="SOC26" s="1636"/>
      <c r="SOD26" s="1636"/>
      <c r="SOE26" s="1636"/>
      <c r="SOF26" s="1636"/>
      <c r="SOG26" s="1636"/>
      <c r="SOH26" s="1636"/>
      <c r="SOI26" s="1636"/>
      <c r="SOJ26" s="1636"/>
      <c r="SOK26" s="1636"/>
      <c r="SOL26" s="1636"/>
      <c r="SOM26" s="1636"/>
      <c r="SON26" s="1636"/>
      <c r="SOO26" s="1636"/>
      <c r="SOP26" s="1636"/>
      <c r="SOQ26" s="1636"/>
      <c r="SOR26" s="1636"/>
      <c r="SOS26" s="1636"/>
      <c r="SOT26" s="1636"/>
      <c r="SOU26" s="1636"/>
      <c r="SOV26" s="1636"/>
      <c r="SOW26" s="1636"/>
      <c r="SOX26" s="1636"/>
      <c r="SOY26" s="1636"/>
      <c r="SOZ26" s="1636"/>
      <c r="SPA26" s="1636"/>
      <c r="SPB26" s="1636"/>
      <c r="SPC26" s="1636"/>
      <c r="SPD26" s="1636"/>
      <c r="SPE26" s="1636"/>
      <c r="SPF26" s="1636"/>
      <c r="SPG26" s="1636"/>
      <c r="SPH26" s="1636"/>
      <c r="SPI26" s="1636"/>
      <c r="SPJ26" s="1636"/>
      <c r="SPK26" s="1636"/>
      <c r="SPL26" s="1636"/>
      <c r="SPM26" s="1636"/>
      <c r="SPN26" s="1636"/>
      <c r="SPO26" s="1636"/>
      <c r="SPP26" s="1636"/>
      <c r="SPQ26" s="1636"/>
      <c r="SPR26" s="1636"/>
      <c r="SPS26" s="1636"/>
      <c r="SPT26" s="1636"/>
      <c r="SPU26" s="1636"/>
      <c r="SPV26" s="1636"/>
      <c r="SPW26" s="1636"/>
      <c r="SPX26" s="1636"/>
      <c r="SPY26" s="1636"/>
      <c r="SPZ26" s="1636"/>
      <c r="SQA26" s="1636"/>
      <c r="SQB26" s="1636"/>
      <c r="SQC26" s="1636"/>
      <c r="SQD26" s="1636"/>
      <c r="SQE26" s="1636"/>
      <c r="SQF26" s="1636"/>
      <c r="SQG26" s="1636"/>
      <c r="SQH26" s="1636"/>
      <c r="SQI26" s="1636"/>
      <c r="SQJ26" s="1636"/>
      <c r="SQK26" s="1636"/>
      <c r="SQL26" s="1636"/>
      <c r="SQM26" s="1636"/>
      <c r="SQN26" s="1636"/>
      <c r="SQO26" s="1636"/>
      <c r="SQP26" s="1636"/>
      <c r="SQQ26" s="1636"/>
      <c r="SQR26" s="1636"/>
      <c r="SQS26" s="1636"/>
      <c r="SQT26" s="1636"/>
      <c r="SQU26" s="1636"/>
      <c r="SQV26" s="1636"/>
      <c r="SQW26" s="1636"/>
      <c r="SQX26" s="1636"/>
      <c r="SQY26" s="1636"/>
      <c r="SQZ26" s="1636"/>
      <c r="SRA26" s="1636"/>
      <c r="SRB26" s="1636"/>
      <c r="SRC26" s="1636"/>
      <c r="SRD26" s="1636"/>
      <c r="SRE26" s="1636"/>
      <c r="SRF26" s="1636"/>
      <c r="SRG26" s="1636"/>
      <c r="SRH26" s="1636"/>
      <c r="SRI26" s="1636"/>
      <c r="SRJ26" s="1636"/>
      <c r="SRK26" s="1636"/>
      <c r="SRL26" s="1636"/>
      <c r="SRM26" s="1636"/>
      <c r="SRN26" s="1636"/>
      <c r="SRO26" s="1636"/>
      <c r="SRP26" s="1636"/>
      <c r="SRQ26" s="1636"/>
      <c r="SRR26" s="1636"/>
      <c r="SRS26" s="1636"/>
      <c r="SRT26" s="1636"/>
      <c r="SRU26" s="1636"/>
      <c r="SRV26" s="1636"/>
      <c r="SRW26" s="1636"/>
      <c r="SRX26" s="1636"/>
      <c r="SRY26" s="1636"/>
      <c r="SRZ26" s="1636"/>
      <c r="SSA26" s="1636"/>
      <c r="SSB26" s="1636"/>
      <c r="SSC26" s="1636"/>
      <c r="SSD26" s="1636"/>
      <c r="SSE26" s="1636"/>
      <c r="SSF26" s="1636"/>
      <c r="SSG26" s="1636"/>
      <c r="SSH26" s="1636"/>
      <c r="SSI26" s="1636"/>
      <c r="SSJ26" s="1636"/>
      <c r="SSK26" s="1636"/>
      <c r="SSL26" s="1636"/>
      <c r="SSM26" s="1636"/>
      <c r="SSN26" s="1636"/>
      <c r="SSO26" s="1636"/>
      <c r="SSP26" s="1636"/>
      <c r="SSQ26" s="1636"/>
      <c r="SSR26" s="1636"/>
      <c r="SSS26" s="1636"/>
      <c r="SST26" s="1636"/>
      <c r="SSU26" s="1636"/>
      <c r="SSV26" s="1636"/>
      <c r="SSW26" s="1636"/>
      <c r="SSX26" s="1636"/>
      <c r="SSY26" s="1636"/>
      <c r="SSZ26" s="1636"/>
      <c r="STA26" s="1636"/>
      <c r="STB26" s="1636"/>
      <c r="STC26" s="1636"/>
      <c r="STD26" s="1636"/>
      <c r="STE26" s="1636"/>
      <c r="STF26" s="1636"/>
      <c r="STG26" s="1636"/>
      <c r="STH26" s="1636"/>
      <c r="STI26" s="1636"/>
      <c r="STJ26" s="1636"/>
      <c r="STK26" s="1636"/>
      <c r="STL26" s="1636"/>
      <c r="STM26" s="1636"/>
      <c r="STN26" s="1636"/>
      <c r="STO26" s="1636"/>
      <c r="STP26" s="1636"/>
      <c r="STQ26" s="1636"/>
      <c r="STR26" s="1636"/>
      <c r="STS26" s="1636"/>
      <c r="STT26" s="1636"/>
      <c r="STU26" s="1636"/>
      <c r="STV26" s="1636"/>
      <c r="STW26" s="1636"/>
      <c r="STX26" s="1636"/>
      <c r="STY26" s="1636"/>
      <c r="STZ26" s="1636"/>
      <c r="SUA26" s="1636"/>
      <c r="SUB26" s="1636"/>
      <c r="SUC26" s="1636"/>
      <c r="SUD26" s="1636"/>
      <c r="SUE26" s="1636"/>
      <c r="SUF26" s="1636"/>
      <c r="SUG26" s="1636"/>
      <c r="SUH26" s="1636"/>
      <c r="SUI26" s="1636"/>
      <c r="SUJ26" s="1636"/>
      <c r="SUK26" s="1636"/>
      <c r="SUL26" s="1636"/>
      <c r="SUM26" s="1636"/>
      <c r="SUN26" s="1636"/>
      <c r="SUO26" s="1636"/>
      <c r="SUP26" s="1636"/>
      <c r="SUQ26" s="1636"/>
      <c r="SUR26" s="1636"/>
      <c r="SUS26" s="1636"/>
      <c r="SUT26" s="1636"/>
      <c r="SUU26" s="1636"/>
      <c r="SUV26" s="1636"/>
      <c r="SUW26" s="1636"/>
      <c r="SUX26" s="1636"/>
      <c r="SUY26" s="1636"/>
      <c r="SUZ26" s="1636"/>
      <c r="SVA26" s="1636"/>
      <c r="SVB26" s="1636"/>
      <c r="SVC26" s="1636"/>
      <c r="SVD26" s="1636"/>
      <c r="SVE26" s="1636"/>
      <c r="SVF26" s="1636"/>
      <c r="SVG26" s="1636"/>
      <c r="SVH26" s="1636"/>
      <c r="SVI26" s="1636"/>
      <c r="SVJ26" s="1636"/>
      <c r="SVK26" s="1636"/>
      <c r="SVL26" s="1636"/>
      <c r="SVM26" s="1636"/>
      <c r="SVN26" s="1636"/>
      <c r="SVO26" s="1636"/>
      <c r="SVP26" s="1636"/>
      <c r="SVQ26" s="1636"/>
      <c r="SVR26" s="1636"/>
      <c r="SVS26" s="1636"/>
      <c r="SVT26" s="1636"/>
      <c r="SVU26" s="1636"/>
      <c r="SVV26" s="1636"/>
      <c r="SVW26" s="1636"/>
      <c r="SVX26" s="1636"/>
      <c r="SVY26" s="1636"/>
      <c r="SVZ26" s="1636"/>
      <c r="SWA26" s="1636"/>
      <c r="SWB26" s="1636"/>
      <c r="SWC26" s="1636"/>
      <c r="SWD26" s="1636"/>
      <c r="SWE26" s="1636"/>
      <c r="SWF26" s="1636"/>
      <c r="SWG26" s="1636"/>
      <c r="SWH26" s="1636"/>
      <c r="SWI26" s="1636"/>
      <c r="SWJ26" s="1636"/>
      <c r="SWK26" s="1636"/>
      <c r="SWL26" s="1636"/>
      <c r="SWM26" s="1636"/>
      <c r="SWN26" s="1636"/>
      <c r="SWO26" s="1636"/>
      <c r="SWP26" s="1636"/>
      <c r="SWQ26" s="1636"/>
      <c r="SWR26" s="1636"/>
      <c r="SWS26" s="1636"/>
      <c r="SWT26" s="1636"/>
      <c r="SWU26" s="1636"/>
      <c r="SWV26" s="1636"/>
      <c r="SWW26" s="1636"/>
      <c r="SWX26" s="1636"/>
      <c r="SWY26" s="1636"/>
      <c r="SWZ26" s="1636"/>
      <c r="SXA26" s="1636"/>
      <c r="SXB26" s="1636"/>
      <c r="SXC26" s="1636"/>
      <c r="SXD26" s="1636"/>
      <c r="SXE26" s="1636"/>
      <c r="SXF26" s="1636"/>
      <c r="SXG26" s="1636"/>
      <c r="SXH26" s="1636"/>
      <c r="SXI26" s="1636"/>
      <c r="SXJ26" s="1636"/>
      <c r="SXK26" s="1636"/>
      <c r="SXL26" s="1636"/>
      <c r="SXM26" s="1636"/>
      <c r="SXN26" s="1636"/>
      <c r="SXO26" s="1636"/>
      <c r="SXP26" s="1636"/>
      <c r="SXQ26" s="1636"/>
      <c r="SXR26" s="1636"/>
      <c r="SXS26" s="1636"/>
      <c r="SXT26" s="1636"/>
      <c r="SXU26" s="1636"/>
      <c r="SXV26" s="1636"/>
      <c r="SXW26" s="1636"/>
      <c r="SXX26" s="1636"/>
      <c r="SXY26" s="1636"/>
      <c r="SXZ26" s="1636"/>
      <c r="SYA26" s="1636"/>
      <c r="SYB26" s="1636"/>
      <c r="SYC26" s="1636"/>
      <c r="SYD26" s="1636"/>
      <c r="SYE26" s="1636"/>
      <c r="SYF26" s="1636"/>
      <c r="SYG26" s="1636"/>
      <c r="SYH26" s="1636"/>
      <c r="SYI26" s="1636"/>
      <c r="SYJ26" s="1636"/>
      <c r="SYK26" s="1636"/>
      <c r="SYL26" s="1636"/>
      <c r="SYM26" s="1636"/>
      <c r="SYN26" s="1636"/>
      <c r="SYO26" s="1636"/>
      <c r="SYP26" s="1636"/>
      <c r="SYQ26" s="1636"/>
      <c r="SYR26" s="1636"/>
      <c r="SYS26" s="1636"/>
      <c r="SYT26" s="1636"/>
      <c r="SYU26" s="1636"/>
      <c r="SYV26" s="1636"/>
      <c r="SYW26" s="1636"/>
      <c r="SYX26" s="1636"/>
      <c r="SYY26" s="1636"/>
      <c r="SYZ26" s="1636"/>
      <c r="SZA26" s="1636"/>
      <c r="SZB26" s="1636"/>
      <c r="SZC26" s="1636"/>
      <c r="SZD26" s="1636"/>
      <c r="SZE26" s="1636"/>
      <c r="SZF26" s="1636"/>
      <c r="SZG26" s="1636"/>
      <c r="SZH26" s="1636"/>
      <c r="SZI26" s="1636"/>
      <c r="SZJ26" s="1636"/>
      <c r="SZK26" s="1636"/>
      <c r="SZL26" s="1636"/>
      <c r="SZM26" s="1636"/>
      <c r="SZN26" s="1636"/>
      <c r="SZO26" s="1636"/>
      <c r="SZP26" s="1636"/>
      <c r="SZQ26" s="1636"/>
      <c r="SZR26" s="1636"/>
      <c r="SZS26" s="1636"/>
      <c r="SZT26" s="1636"/>
      <c r="SZU26" s="1636"/>
      <c r="SZV26" s="1636"/>
      <c r="SZW26" s="1636"/>
      <c r="SZX26" s="1636"/>
      <c r="SZY26" s="1636"/>
      <c r="SZZ26" s="1636"/>
      <c r="TAA26" s="1636"/>
      <c r="TAB26" s="1636"/>
      <c r="TAC26" s="1636"/>
      <c r="TAD26" s="1636"/>
      <c r="TAE26" s="1636"/>
      <c r="TAF26" s="1636"/>
      <c r="TAG26" s="1636"/>
      <c r="TAH26" s="1636"/>
      <c r="TAI26" s="1636"/>
      <c r="TAJ26" s="1636"/>
      <c r="TAK26" s="1636"/>
      <c r="TAL26" s="1636"/>
      <c r="TAM26" s="1636"/>
      <c r="TAN26" s="1636"/>
      <c r="TAO26" s="1636"/>
      <c r="TAP26" s="1636"/>
      <c r="TAQ26" s="1636"/>
      <c r="TAR26" s="1636"/>
      <c r="TAS26" s="1636"/>
      <c r="TAT26" s="1636"/>
      <c r="TAU26" s="1636"/>
      <c r="TAV26" s="1636"/>
      <c r="TAW26" s="1636"/>
      <c r="TAX26" s="1636"/>
      <c r="TAY26" s="1636"/>
      <c r="TAZ26" s="1636"/>
      <c r="TBA26" s="1636"/>
      <c r="TBB26" s="1636"/>
      <c r="TBC26" s="1636"/>
      <c r="TBD26" s="1636"/>
      <c r="TBE26" s="1636"/>
      <c r="TBF26" s="1636"/>
      <c r="TBG26" s="1636"/>
      <c r="TBH26" s="1636"/>
      <c r="TBI26" s="1636"/>
      <c r="TBJ26" s="1636"/>
      <c r="TBK26" s="1636"/>
      <c r="TBL26" s="1636"/>
      <c r="TBM26" s="1636"/>
      <c r="TBN26" s="1636"/>
      <c r="TBO26" s="1636"/>
      <c r="TBP26" s="1636"/>
      <c r="TBQ26" s="1636"/>
      <c r="TBR26" s="1636"/>
      <c r="TBS26" s="1636"/>
      <c r="TBT26" s="1636"/>
      <c r="TBU26" s="1636"/>
      <c r="TBV26" s="1636"/>
      <c r="TBW26" s="1636"/>
      <c r="TBX26" s="1636"/>
      <c r="TBY26" s="1636"/>
      <c r="TBZ26" s="1636"/>
      <c r="TCA26" s="1636"/>
      <c r="TCB26" s="1636"/>
      <c r="TCC26" s="1636"/>
      <c r="TCD26" s="1636"/>
      <c r="TCE26" s="1636"/>
      <c r="TCF26" s="1636"/>
      <c r="TCG26" s="1636"/>
      <c r="TCH26" s="1636"/>
      <c r="TCI26" s="1636"/>
      <c r="TCJ26" s="1636"/>
      <c r="TCK26" s="1636"/>
      <c r="TCL26" s="1636"/>
      <c r="TCM26" s="1636"/>
      <c r="TCN26" s="1636"/>
      <c r="TCO26" s="1636"/>
      <c r="TCP26" s="1636"/>
      <c r="TCQ26" s="1636"/>
      <c r="TCR26" s="1636"/>
      <c r="TCS26" s="1636"/>
      <c r="TCT26" s="1636"/>
      <c r="TCU26" s="1636"/>
      <c r="TCV26" s="1636"/>
      <c r="TCW26" s="1636"/>
      <c r="TCX26" s="1636"/>
      <c r="TCY26" s="1636"/>
      <c r="TCZ26" s="1636"/>
      <c r="TDA26" s="1636"/>
      <c r="TDB26" s="1636"/>
      <c r="TDC26" s="1636"/>
      <c r="TDD26" s="1636"/>
      <c r="TDE26" s="1636"/>
      <c r="TDF26" s="1636"/>
      <c r="TDG26" s="1636"/>
      <c r="TDH26" s="1636"/>
      <c r="TDI26" s="1636"/>
      <c r="TDJ26" s="1636"/>
      <c r="TDK26" s="1636"/>
      <c r="TDL26" s="1636"/>
      <c r="TDM26" s="1636"/>
      <c r="TDN26" s="1636"/>
      <c r="TDO26" s="1636"/>
      <c r="TDP26" s="1636"/>
      <c r="TDQ26" s="1636"/>
      <c r="TDR26" s="1636"/>
      <c r="TDS26" s="1636"/>
      <c r="TDT26" s="1636"/>
      <c r="TDU26" s="1636"/>
      <c r="TDV26" s="1636"/>
      <c r="TDW26" s="1636"/>
      <c r="TDX26" s="1636"/>
      <c r="TDY26" s="1636"/>
      <c r="TDZ26" s="1636"/>
      <c r="TEA26" s="1636"/>
      <c r="TEB26" s="1636"/>
      <c r="TEC26" s="1636"/>
      <c r="TED26" s="1636"/>
      <c r="TEE26" s="1636"/>
      <c r="TEF26" s="1636"/>
      <c r="TEG26" s="1636"/>
      <c r="TEH26" s="1636"/>
      <c r="TEI26" s="1636"/>
      <c r="TEJ26" s="1636"/>
      <c r="TEK26" s="1636"/>
      <c r="TEL26" s="1636"/>
      <c r="TEM26" s="1636"/>
      <c r="TEN26" s="1636"/>
      <c r="TEO26" s="1636"/>
      <c r="TEP26" s="1636"/>
      <c r="TEQ26" s="1636"/>
      <c r="TER26" s="1636"/>
      <c r="TES26" s="1636"/>
      <c r="TET26" s="1636"/>
      <c r="TEU26" s="1636"/>
      <c r="TEV26" s="1636"/>
      <c r="TEW26" s="1636"/>
      <c r="TEX26" s="1636"/>
      <c r="TEY26" s="1636"/>
      <c r="TEZ26" s="1636"/>
      <c r="TFA26" s="1636"/>
      <c r="TFB26" s="1636"/>
      <c r="TFC26" s="1636"/>
      <c r="TFD26" s="1636"/>
      <c r="TFE26" s="1636"/>
      <c r="TFF26" s="1636"/>
      <c r="TFG26" s="1636"/>
      <c r="TFH26" s="1636"/>
      <c r="TFI26" s="1636"/>
      <c r="TFJ26" s="1636"/>
      <c r="TFK26" s="1636"/>
      <c r="TFL26" s="1636"/>
      <c r="TFM26" s="1636"/>
      <c r="TFN26" s="1636"/>
      <c r="TFO26" s="1636"/>
      <c r="TFP26" s="1636"/>
      <c r="TFQ26" s="1636"/>
      <c r="TFR26" s="1636"/>
      <c r="TFS26" s="1636"/>
      <c r="TFT26" s="1636"/>
      <c r="TFU26" s="1636"/>
      <c r="TFV26" s="1636"/>
      <c r="TFW26" s="1636"/>
      <c r="TFX26" s="1636"/>
      <c r="TFY26" s="1636"/>
      <c r="TFZ26" s="1636"/>
      <c r="TGA26" s="1636"/>
      <c r="TGB26" s="1636"/>
      <c r="TGC26" s="1636"/>
      <c r="TGD26" s="1636"/>
      <c r="TGE26" s="1636"/>
      <c r="TGF26" s="1636"/>
      <c r="TGG26" s="1636"/>
      <c r="TGH26" s="1636"/>
      <c r="TGI26" s="1636"/>
      <c r="TGJ26" s="1636"/>
      <c r="TGK26" s="1636"/>
      <c r="TGL26" s="1636"/>
      <c r="TGM26" s="1636"/>
      <c r="TGN26" s="1636"/>
      <c r="TGO26" s="1636"/>
      <c r="TGP26" s="1636"/>
      <c r="TGQ26" s="1636"/>
      <c r="TGR26" s="1636"/>
      <c r="TGS26" s="1636"/>
      <c r="TGT26" s="1636"/>
      <c r="TGU26" s="1636"/>
      <c r="TGV26" s="1636"/>
      <c r="TGW26" s="1636"/>
      <c r="TGX26" s="1636"/>
      <c r="TGY26" s="1636"/>
      <c r="TGZ26" s="1636"/>
      <c r="THA26" s="1636"/>
      <c r="THB26" s="1636"/>
      <c r="THC26" s="1636"/>
      <c r="THD26" s="1636"/>
      <c r="THE26" s="1636"/>
      <c r="THF26" s="1636"/>
      <c r="THG26" s="1636"/>
      <c r="THH26" s="1636"/>
      <c r="THI26" s="1636"/>
      <c r="THJ26" s="1636"/>
      <c r="THK26" s="1636"/>
      <c r="THL26" s="1636"/>
      <c r="THM26" s="1636"/>
      <c r="THN26" s="1636"/>
      <c r="THO26" s="1636"/>
      <c r="THP26" s="1636"/>
      <c r="THQ26" s="1636"/>
      <c r="THR26" s="1636"/>
      <c r="THS26" s="1636"/>
      <c r="THT26" s="1636"/>
      <c r="THU26" s="1636"/>
      <c r="THV26" s="1636"/>
      <c r="THW26" s="1636"/>
      <c r="THX26" s="1636"/>
      <c r="THY26" s="1636"/>
      <c r="THZ26" s="1636"/>
      <c r="TIA26" s="1636"/>
      <c r="TIB26" s="1636"/>
      <c r="TIC26" s="1636"/>
      <c r="TID26" s="1636"/>
      <c r="TIE26" s="1636"/>
      <c r="TIF26" s="1636"/>
      <c r="TIG26" s="1636"/>
      <c r="TIH26" s="1636"/>
      <c r="TII26" s="1636"/>
      <c r="TIJ26" s="1636"/>
      <c r="TIK26" s="1636"/>
      <c r="TIL26" s="1636"/>
      <c r="TIM26" s="1636"/>
      <c r="TIN26" s="1636"/>
      <c r="TIO26" s="1636"/>
      <c r="TIP26" s="1636"/>
      <c r="TIQ26" s="1636"/>
      <c r="TIR26" s="1636"/>
      <c r="TIS26" s="1636"/>
      <c r="TIT26" s="1636"/>
      <c r="TIU26" s="1636"/>
      <c r="TIV26" s="1636"/>
      <c r="TIW26" s="1636"/>
      <c r="TIX26" s="1636"/>
      <c r="TIY26" s="1636"/>
      <c r="TIZ26" s="1636"/>
      <c r="TJA26" s="1636"/>
      <c r="TJB26" s="1636"/>
      <c r="TJC26" s="1636"/>
      <c r="TJD26" s="1636"/>
      <c r="TJE26" s="1636"/>
      <c r="TJF26" s="1636"/>
      <c r="TJG26" s="1636"/>
      <c r="TJH26" s="1636"/>
      <c r="TJI26" s="1636"/>
      <c r="TJJ26" s="1636"/>
      <c r="TJK26" s="1636"/>
      <c r="TJL26" s="1636"/>
      <c r="TJM26" s="1636"/>
      <c r="TJN26" s="1636"/>
      <c r="TJO26" s="1636"/>
      <c r="TJP26" s="1636"/>
      <c r="TJQ26" s="1636"/>
      <c r="TJR26" s="1636"/>
      <c r="TJS26" s="1636"/>
      <c r="TJT26" s="1636"/>
      <c r="TJU26" s="1636"/>
      <c r="TJV26" s="1636"/>
      <c r="TJW26" s="1636"/>
      <c r="TJX26" s="1636"/>
      <c r="TJY26" s="1636"/>
      <c r="TJZ26" s="1636"/>
      <c r="TKA26" s="1636"/>
      <c r="TKB26" s="1636"/>
      <c r="TKC26" s="1636"/>
      <c r="TKD26" s="1636"/>
      <c r="TKE26" s="1636"/>
      <c r="TKF26" s="1636"/>
      <c r="TKG26" s="1636"/>
      <c r="TKH26" s="1636"/>
      <c r="TKI26" s="1636"/>
      <c r="TKJ26" s="1636"/>
      <c r="TKK26" s="1636"/>
      <c r="TKL26" s="1636"/>
      <c r="TKM26" s="1636"/>
      <c r="TKN26" s="1636"/>
      <c r="TKO26" s="1636"/>
      <c r="TKP26" s="1636"/>
      <c r="TKQ26" s="1636"/>
      <c r="TKR26" s="1636"/>
      <c r="TKS26" s="1636"/>
      <c r="TKT26" s="1636"/>
      <c r="TKU26" s="1636"/>
      <c r="TKV26" s="1636"/>
      <c r="TKW26" s="1636"/>
      <c r="TKX26" s="1636"/>
      <c r="TKY26" s="1636"/>
      <c r="TKZ26" s="1636"/>
      <c r="TLA26" s="1636"/>
      <c r="TLB26" s="1636"/>
      <c r="TLC26" s="1636"/>
      <c r="TLD26" s="1636"/>
      <c r="TLE26" s="1636"/>
      <c r="TLF26" s="1636"/>
      <c r="TLG26" s="1636"/>
      <c r="TLH26" s="1636"/>
      <c r="TLI26" s="1636"/>
      <c r="TLJ26" s="1636"/>
      <c r="TLK26" s="1636"/>
      <c r="TLL26" s="1636"/>
      <c r="TLM26" s="1636"/>
      <c r="TLN26" s="1636"/>
      <c r="TLO26" s="1636"/>
      <c r="TLP26" s="1636"/>
      <c r="TLQ26" s="1636"/>
      <c r="TLR26" s="1636"/>
      <c r="TLS26" s="1636"/>
      <c r="TLT26" s="1636"/>
      <c r="TLU26" s="1636"/>
      <c r="TLV26" s="1636"/>
      <c r="TLW26" s="1636"/>
      <c r="TLX26" s="1636"/>
      <c r="TLY26" s="1636"/>
      <c r="TLZ26" s="1636"/>
      <c r="TMA26" s="1636"/>
      <c r="TMB26" s="1636"/>
      <c r="TMC26" s="1636"/>
      <c r="TMD26" s="1636"/>
      <c r="TME26" s="1636"/>
      <c r="TMF26" s="1636"/>
      <c r="TMG26" s="1636"/>
      <c r="TMH26" s="1636"/>
      <c r="TMI26" s="1636"/>
      <c r="TMJ26" s="1636"/>
      <c r="TMK26" s="1636"/>
      <c r="TML26" s="1636"/>
      <c r="TMM26" s="1636"/>
      <c r="TMN26" s="1636"/>
      <c r="TMO26" s="1636"/>
      <c r="TMP26" s="1636"/>
      <c r="TMQ26" s="1636"/>
      <c r="TMR26" s="1636"/>
      <c r="TMS26" s="1636"/>
      <c r="TMT26" s="1636"/>
      <c r="TMU26" s="1636"/>
      <c r="TMV26" s="1636"/>
      <c r="TMW26" s="1636"/>
      <c r="TMX26" s="1636"/>
      <c r="TMY26" s="1636"/>
      <c r="TMZ26" s="1636"/>
      <c r="TNA26" s="1636"/>
      <c r="TNB26" s="1636"/>
      <c r="TNC26" s="1636"/>
      <c r="TND26" s="1636"/>
      <c r="TNE26" s="1636"/>
      <c r="TNF26" s="1636"/>
      <c r="TNG26" s="1636"/>
      <c r="TNH26" s="1636"/>
      <c r="TNI26" s="1636"/>
      <c r="TNJ26" s="1636"/>
      <c r="TNK26" s="1636"/>
      <c r="TNL26" s="1636"/>
      <c r="TNM26" s="1636"/>
      <c r="TNN26" s="1636"/>
      <c r="TNO26" s="1636"/>
      <c r="TNP26" s="1636"/>
      <c r="TNQ26" s="1636"/>
      <c r="TNR26" s="1636"/>
      <c r="TNS26" s="1636"/>
      <c r="TNT26" s="1636"/>
      <c r="TNU26" s="1636"/>
      <c r="TNV26" s="1636"/>
      <c r="TNW26" s="1636"/>
      <c r="TNX26" s="1636"/>
      <c r="TNY26" s="1636"/>
      <c r="TNZ26" s="1636"/>
      <c r="TOA26" s="1636"/>
      <c r="TOB26" s="1636"/>
      <c r="TOC26" s="1636"/>
      <c r="TOD26" s="1636"/>
      <c r="TOE26" s="1636"/>
      <c r="TOF26" s="1636"/>
      <c r="TOG26" s="1636"/>
      <c r="TOH26" s="1636"/>
      <c r="TOI26" s="1636"/>
      <c r="TOJ26" s="1636"/>
      <c r="TOK26" s="1636"/>
      <c r="TOL26" s="1636"/>
      <c r="TOM26" s="1636"/>
      <c r="TON26" s="1636"/>
      <c r="TOO26" s="1636"/>
      <c r="TOP26" s="1636"/>
      <c r="TOQ26" s="1636"/>
      <c r="TOR26" s="1636"/>
      <c r="TOS26" s="1636"/>
      <c r="TOT26" s="1636"/>
      <c r="TOU26" s="1636"/>
      <c r="TOV26" s="1636"/>
      <c r="TOW26" s="1636"/>
      <c r="TOX26" s="1636"/>
      <c r="TOY26" s="1636"/>
      <c r="TOZ26" s="1636"/>
      <c r="TPA26" s="1636"/>
      <c r="TPB26" s="1636"/>
      <c r="TPC26" s="1636"/>
      <c r="TPD26" s="1636"/>
      <c r="TPE26" s="1636"/>
      <c r="TPF26" s="1636"/>
      <c r="TPG26" s="1636"/>
      <c r="TPH26" s="1636"/>
      <c r="TPI26" s="1636"/>
      <c r="TPJ26" s="1636"/>
      <c r="TPK26" s="1636"/>
      <c r="TPL26" s="1636"/>
      <c r="TPM26" s="1636"/>
      <c r="TPN26" s="1636"/>
      <c r="TPO26" s="1636"/>
      <c r="TPP26" s="1636"/>
      <c r="TPQ26" s="1636"/>
      <c r="TPR26" s="1636"/>
      <c r="TPS26" s="1636"/>
      <c r="TPT26" s="1636"/>
      <c r="TPU26" s="1636"/>
      <c r="TPV26" s="1636"/>
      <c r="TPW26" s="1636"/>
      <c r="TPX26" s="1636"/>
      <c r="TPY26" s="1636"/>
      <c r="TPZ26" s="1636"/>
      <c r="TQA26" s="1636"/>
      <c r="TQB26" s="1636"/>
      <c r="TQC26" s="1636"/>
      <c r="TQD26" s="1636"/>
      <c r="TQE26" s="1636"/>
      <c r="TQF26" s="1636"/>
      <c r="TQG26" s="1636"/>
      <c r="TQH26" s="1636"/>
      <c r="TQI26" s="1636"/>
      <c r="TQJ26" s="1636"/>
      <c r="TQK26" s="1636"/>
      <c r="TQL26" s="1636"/>
      <c r="TQM26" s="1636"/>
      <c r="TQN26" s="1636"/>
      <c r="TQO26" s="1636"/>
      <c r="TQP26" s="1636"/>
      <c r="TQQ26" s="1636"/>
      <c r="TQR26" s="1636"/>
      <c r="TQS26" s="1636"/>
      <c r="TQT26" s="1636"/>
      <c r="TQU26" s="1636"/>
      <c r="TQV26" s="1636"/>
      <c r="TQW26" s="1636"/>
      <c r="TQX26" s="1636"/>
      <c r="TQY26" s="1636"/>
      <c r="TQZ26" s="1636"/>
      <c r="TRA26" s="1636"/>
      <c r="TRB26" s="1636"/>
      <c r="TRC26" s="1636"/>
      <c r="TRD26" s="1636"/>
      <c r="TRE26" s="1636"/>
      <c r="TRF26" s="1636"/>
      <c r="TRG26" s="1636"/>
      <c r="TRH26" s="1636"/>
      <c r="TRI26" s="1636"/>
      <c r="TRJ26" s="1636"/>
      <c r="TRK26" s="1636"/>
      <c r="TRL26" s="1636"/>
      <c r="TRM26" s="1636"/>
      <c r="TRN26" s="1636"/>
      <c r="TRO26" s="1636"/>
      <c r="TRP26" s="1636"/>
      <c r="TRQ26" s="1636"/>
      <c r="TRR26" s="1636"/>
      <c r="TRS26" s="1636"/>
      <c r="TRT26" s="1636"/>
      <c r="TRU26" s="1636"/>
      <c r="TRV26" s="1636"/>
      <c r="TRW26" s="1636"/>
      <c r="TRX26" s="1636"/>
      <c r="TRY26" s="1636"/>
      <c r="TRZ26" s="1636"/>
      <c r="TSA26" s="1636"/>
      <c r="TSB26" s="1636"/>
      <c r="TSC26" s="1636"/>
      <c r="TSD26" s="1636"/>
      <c r="TSE26" s="1636"/>
      <c r="TSF26" s="1636"/>
      <c r="TSG26" s="1636"/>
      <c r="TSH26" s="1636"/>
      <c r="TSI26" s="1636"/>
      <c r="TSJ26" s="1636"/>
      <c r="TSK26" s="1636"/>
      <c r="TSL26" s="1636"/>
      <c r="TSM26" s="1636"/>
      <c r="TSN26" s="1636"/>
      <c r="TSO26" s="1636"/>
      <c r="TSP26" s="1636"/>
      <c r="TSQ26" s="1636"/>
      <c r="TSR26" s="1636"/>
      <c r="TSS26" s="1636"/>
      <c r="TST26" s="1636"/>
      <c r="TSU26" s="1636"/>
      <c r="TSV26" s="1636"/>
      <c r="TSW26" s="1636"/>
      <c r="TSX26" s="1636"/>
      <c r="TSY26" s="1636"/>
      <c r="TSZ26" s="1636"/>
      <c r="TTA26" s="1636"/>
      <c r="TTB26" s="1636"/>
      <c r="TTC26" s="1636"/>
      <c r="TTD26" s="1636"/>
      <c r="TTE26" s="1636"/>
      <c r="TTF26" s="1636"/>
      <c r="TTG26" s="1636"/>
      <c r="TTH26" s="1636"/>
      <c r="TTI26" s="1636"/>
      <c r="TTJ26" s="1636"/>
      <c r="TTK26" s="1636"/>
      <c r="TTL26" s="1636"/>
      <c r="TTM26" s="1636"/>
      <c r="TTN26" s="1636"/>
      <c r="TTO26" s="1636"/>
      <c r="TTP26" s="1636"/>
      <c r="TTQ26" s="1636"/>
      <c r="TTR26" s="1636"/>
      <c r="TTS26" s="1636"/>
      <c r="TTT26" s="1636"/>
      <c r="TTU26" s="1636"/>
      <c r="TTV26" s="1636"/>
      <c r="TTW26" s="1636"/>
      <c r="TTX26" s="1636"/>
      <c r="TTY26" s="1636"/>
      <c r="TTZ26" s="1636"/>
      <c r="TUA26" s="1636"/>
      <c r="TUB26" s="1636"/>
      <c r="TUC26" s="1636"/>
      <c r="TUD26" s="1636"/>
      <c r="TUE26" s="1636"/>
      <c r="TUF26" s="1636"/>
      <c r="TUG26" s="1636"/>
      <c r="TUH26" s="1636"/>
      <c r="TUI26" s="1636"/>
      <c r="TUJ26" s="1636"/>
      <c r="TUK26" s="1636"/>
      <c r="TUL26" s="1636"/>
      <c r="TUM26" s="1636"/>
      <c r="TUN26" s="1636"/>
      <c r="TUO26" s="1636"/>
      <c r="TUP26" s="1636"/>
      <c r="TUQ26" s="1636"/>
      <c r="TUR26" s="1636"/>
      <c r="TUS26" s="1636"/>
      <c r="TUT26" s="1636"/>
      <c r="TUU26" s="1636"/>
      <c r="TUV26" s="1636"/>
      <c r="TUW26" s="1636"/>
      <c r="TUX26" s="1636"/>
      <c r="TUY26" s="1636"/>
      <c r="TUZ26" s="1636"/>
      <c r="TVA26" s="1636"/>
      <c r="TVB26" s="1636"/>
      <c r="TVC26" s="1636"/>
      <c r="TVD26" s="1636"/>
      <c r="TVE26" s="1636"/>
      <c r="TVF26" s="1636"/>
      <c r="TVG26" s="1636"/>
      <c r="TVH26" s="1636"/>
      <c r="TVI26" s="1636"/>
      <c r="TVJ26" s="1636"/>
      <c r="TVK26" s="1636"/>
      <c r="TVL26" s="1636"/>
      <c r="TVM26" s="1636"/>
      <c r="TVN26" s="1636"/>
      <c r="TVO26" s="1636"/>
      <c r="TVP26" s="1636"/>
      <c r="TVQ26" s="1636"/>
      <c r="TVR26" s="1636"/>
      <c r="TVS26" s="1636"/>
      <c r="TVT26" s="1636"/>
      <c r="TVU26" s="1636"/>
      <c r="TVV26" s="1636"/>
      <c r="TVW26" s="1636"/>
      <c r="TVX26" s="1636"/>
      <c r="TVY26" s="1636"/>
      <c r="TVZ26" s="1636"/>
      <c r="TWA26" s="1636"/>
      <c r="TWB26" s="1636"/>
      <c r="TWC26" s="1636"/>
      <c r="TWD26" s="1636"/>
      <c r="TWE26" s="1636"/>
      <c r="TWF26" s="1636"/>
      <c r="TWG26" s="1636"/>
      <c r="TWH26" s="1636"/>
      <c r="TWI26" s="1636"/>
      <c r="TWJ26" s="1636"/>
      <c r="TWK26" s="1636"/>
      <c r="TWL26" s="1636"/>
      <c r="TWM26" s="1636"/>
      <c r="TWN26" s="1636"/>
      <c r="TWO26" s="1636"/>
      <c r="TWP26" s="1636"/>
      <c r="TWQ26" s="1636"/>
      <c r="TWR26" s="1636"/>
      <c r="TWS26" s="1636"/>
      <c r="TWT26" s="1636"/>
      <c r="TWU26" s="1636"/>
      <c r="TWV26" s="1636"/>
      <c r="TWW26" s="1636"/>
      <c r="TWX26" s="1636"/>
      <c r="TWY26" s="1636"/>
      <c r="TWZ26" s="1636"/>
      <c r="TXA26" s="1636"/>
      <c r="TXB26" s="1636"/>
      <c r="TXC26" s="1636"/>
      <c r="TXD26" s="1636"/>
      <c r="TXE26" s="1636"/>
      <c r="TXF26" s="1636"/>
      <c r="TXG26" s="1636"/>
      <c r="TXH26" s="1636"/>
      <c r="TXI26" s="1636"/>
      <c r="TXJ26" s="1636"/>
      <c r="TXK26" s="1636"/>
      <c r="TXL26" s="1636"/>
      <c r="TXM26" s="1636"/>
      <c r="TXN26" s="1636"/>
      <c r="TXO26" s="1636"/>
      <c r="TXP26" s="1636"/>
      <c r="TXQ26" s="1636"/>
      <c r="TXR26" s="1636"/>
      <c r="TXS26" s="1636"/>
      <c r="TXT26" s="1636"/>
      <c r="TXU26" s="1636"/>
      <c r="TXV26" s="1636"/>
      <c r="TXW26" s="1636"/>
      <c r="TXX26" s="1636"/>
      <c r="TXY26" s="1636"/>
      <c r="TXZ26" s="1636"/>
      <c r="TYA26" s="1636"/>
      <c r="TYB26" s="1636"/>
      <c r="TYC26" s="1636"/>
      <c r="TYD26" s="1636"/>
      <c r="TYE26" s="1636"/>
      <c r="TYF26" s="1636"/>
      <c r="TYG26" s="1636"/>
      <c r="TYH26" s="1636"/>
      <c r="TYI26" s="1636"/>
      <c r="TYJ26" s="1636"/>
      <c r="TYK26" s="1636"/>
      <c r="TYL26" s="1636"/>
      <c r="TYM26" s="1636"/>
      <c r="TYN26" s="1636"/>
      <c r="TYO26" s="1636"/>
      <c r="TYP26" s="1636"/>
      <c r="TYQ26" s="1636"/>
      <c r="TYR26" s="1636"/>
      <c r="TYS26" s="1636"/>
      <c r="TYT26" s="1636"/>
      <c r="TYU26" s="1636"/>
      <c r="TYV26" s="1636"/>
      <c r="TYW26" s="1636"/>
      <c r="TYX26" s="1636"/>
      <c r="TYY26" s="1636"/>
      <c r="TYZ26" s="1636"/>
      <c r="TZA26" s="1636"/>
      <c r="TZB26" s="1636"/>
      <c r="TZC26" s="1636"/>
      <c r="TZD26" s="1636"/>
      <c r="TZE26" s="1636"/>
      <c r="TZF26" s="1636"/>
      <c r="TZG26" s="1636"/>
      <c r="TZH26" s="1636"/>
      <c r="TZI26" s="1636"/>
      <c r="TZJ26" s="1636"/>
      <c r="TZK26" s="1636"/>
      <c r="TZL26" s="1636"/>
      <c r="TZM26" s="1636"/>
      <c r="TZN26" s="1636"/>
      <c r="TZO26" s="1636"/>
      <c r="TZP26" s="1636"/>
      <c r="TZQ26" s="1636"/>
      <c r="TZR26" s="1636"/>
      <c r="TZS26" s="1636"/>
      <c r="TZT26" s="1636"/>
      <c r="TZU26" s="1636"/>
      <c r="TZV26" s="1636"/>
      <c r="TZW26" s="1636"/>
      <c r="TZX26" s="1636"/>
      <c r="TZY26" s="1636"/>
      <c r="TZZ26" s="1636"/>
      <c r="UAA26" s="1636"/>
      <c r="UAB26" s="1636"/>
      <c r="UAC26" s="1636"/>
      <c r="UAD26" s="1636"/>
      <c r="UAE26" s="1636"/>
      <c r="UAF26" s="1636"/>
      <c r="UAG26" s="1636"/>
      <c r="UAH26" s="1636"/>
      <c r="UAI26" s="1636"/>
      <c r="UAJ26" s="1636"/>
      <c r="UAK26" s="1636"/>
      <c r="UAL26" s="1636"/>
      <c r="UAM26" s="1636"/>
      <c r="UAN26" s="1636"/>
      <c r="UAO26" s="1636"/>
      <c r="UAP26" s="1636"/>
      <c r="UAQ26" s="1636"/>
      <c r="UAR26" s="1636"/>
      <c r="UAS26" s="1636"/>
      <c r="UAT26" s="1636"/>
      <c r="UAU26" s="1636"/>
      <c r="UAV26" s="1636"/>
      <c r="UAW26" s="1636"/>
      <c r="UAX26" s="1636"/>
      <c r="UAY26" s="1636"/>
      <c r="UAZ26" s="1636"/>
      <c r="UBA26" s="1636"/>
      <c r="UBB26" s="1636"/>
      <c r="UBC26" s="1636"/>
      <c r="UBD26" s="1636"/>
      <c r="UBE26" s="1636"/>
      <c r="UBF26" s="1636"/>
      <c r="UBG26" s="1636"/>
      <c r="UBH26" s="1636"/>
      <c r="UBI26" s="1636"/>
      <c r="UBJ26" s="1636"/>
      <c r="UBK26" s="1636"/>
      <c r="UBL26" s="1636"/>
      <c r="UBM26" s="1636"/>
      <c r="UBN26" s="1636"/>
      <c r="UBO26" s="1636"/>
      <c r="UBP26" s="1636"/>
      <c r="UBQ26" s="1636"/>
      <c r="UBR26" s="1636"/>
      <c r="UBS26" s="1636"/>
      <c r="UBT26" s="1636"/>
      <c r="UBU26" s="1636"/>
      <c r="UBV26" s="1636"/>
      <c r="UBW26" s="1636"/>
      <c r="UBX26" s="1636"/>
      <c r="UBY26" s="1636"/>
      <c r="UBZ26" s="1636"/>
      <c r="UCA26" s="1636"/>
      <c r="UCB26" s="1636"/>
      <c r="UCC26" s="1636"/>
      <c r="UCD26" s="1636"/>
      <c r="UCE26" s="1636"/>
      <c r="UCF26" s="1636"/>
      <c r="UCG26" s="1636"/>
      <c r="UCH26" s="1636"/>
      <c r="UCI26" s="1636"/>
      <c r="UCJ26" s="1636"/>
      <c r="UCK26" s="1636"/>
      <c r="UCL26" s="1636"/>
      <c r="UCM26" s="1636"/>
      <c r="UCN26" s="1636"/>
      <c r="UCO26" s="1636"/>
      <c r="UCP26" s="1636"/>
      <c r="UCQ26" s="1636"/>
      <c r="UCR26" s="1636"/>
      <c r="UCS26" s="1636"/>
      <c r="UCT26" s="1636"/>
      <c r="UCU26" s="1636"/>
      <c r="UCV26" s="1636"/>
      <c r="UCW26" s="1636"/>
      <c r="UCX26" s="1636"/>
      <c r="UCY26" s="1636"/>
      <c r="UCZ26" s="1636"/>
      <c r="UDA26" s="1636"/>
      <c r="UDB26" s="1636"/>
      <c r="UDC26" s="1636"/>
      <c r="UDD26" s="1636"/>
      <c r="UDE26" s="1636"/>
      <c r="UDF26" s="1636"/>
      <c r="UDG26" s="1636"/>
      <c r="UDH26" s="1636"/>
      <c r="UDI26" s="1636"/>
      <c r="UDJ26" s="1636"/>
      <c r="UDK26" s="1636"/>
      <c r="UDL26" s="1636"/>
      <c r="UDM26" s="1636"/>
      <c r="UDN26" s="1636"/>
      <c r="UDO26" s="1636"/>
      <c r="UDP26" s="1636"/>
      <c r="UDQ26" s="1636"/>
      <c r="UDR26" s="1636"/>
      <c r="UDS26" s="1636"/>
      <c r="UDT26" s="1636"/>
      <c r="UDU26" s="1636"/>
      <c r="UDV26" s="1636"/>
      <c r="UDW26" s="1636"/>
      <c r="UDX26" s="1636"/>
      <c r="UDY26" s="1636"/>
      <c r="UDZ26" s="1636"/>
      <c r="UEA26" s="1636"/>
      <c r="UEB26" s="1636"/>
      <c r="UEC26" s="1636"/>
      <c r="UED26" s="1636"/>
      <c r="UEE26" s="1636"/>
      <c r="UEF26" s="1636"/>
      <c r="UEG26" s="1636"/>
      <c r="UEH26" s="1636"/>
      <c r="UEI26" s="1636"/>
      <c r="UEJ26" s="1636"/>
      <c r="UEK26" s="1636"/>
      <c r="UEL26" s="1636"/>
      <c r="UEM26" s="1636"/>
      <c r="UEN26" s="1636"/>
      <c r="UEO26" s="1636"/>
      <c r="UEP26" s="1636"/>
      <c r="UEQ26" s="1636"/>
      <c r="UER26" s="1636"/>
      <c r="UES26" s="1636"/>
      <c r="UET26" s="1636"/>
      <c r="UEU26" s="1636"/>
      <c r="UEV26" s="1636"/>
      <c r="UEW26" s="1636"/>
      <c r="UEX26" s="1636"/>
      <c r="UEY26" s="1636"/>
      <c r="UEZ26" s="1636"/>
      <c r="UFA26" s="1636"/>
      <c r="UFB26" s="1636"/>
      <c r="UFC26" s="1636"/>
      <c r="UFD26" s="1636"/>
      <c r="UFE26" s="1636"/>
      <c r="UFF26" s="1636"/>
      <c r="UFG26" s="1636"/>
      <c r="UFH26" s="1636"/>
      <c r="UFI26" s="1636"/>
      <c r="UFJ26" s="1636"/>
      <c r="UFK26" s="1636"/>
      <c r="UFL26" s="1636"/>
      <c r="UFM26" s="1636"/>
      <c r="UFN26" s="1636"/>
      <c r="UFO26" s="1636"/>
      <c r="UFP26" s="1636"/>
      <c r="UFQ26" s="1636"/>
      <c r="UFR26" s="1636"/>
      <c r="UFS26" s="1636"/>
      <c r="UFT26" s="1636"/>
      <c r="UFU26" s="1636"/>
      <c r="UFV26" s="1636"/>
      <c r="UFW26" s="1636"/>
      <c r="UFX26" s="1636"/>
      <c r="UFY26" s="1636"/>
      <c r="UFZ26" s="1636"/>
      <c r="UGA26" s="1636"/>
      <c r="UGB26" s="1636"/>
      <c r="UGC26" s="1636"/>
      <c r="UGD26" s="1636"/>
      <c r="UGE26" s="1636"/>
      <c r="UGF26" s="1636"/>
      <c r="UGG26" s="1636"/>
      <c r="UGH26" s="1636"/>
      <c r="UGI26" s="1636"/>
      <c r="UGJ26" s="1636"/>
      <c r="UGK26" s="1636"/>
      <c r="UGL26" s="1636"/>
      <c r="UGM26" s="1636"/>
      <c r="UGN26" s="1636"/>
      <c r="UGO26" s="1636"/>
      <c r="UGP26" s="1636"/>
      <c r="UGQ26" s="1636"/>
      <c r="UGR26" s="1636"/>
      <c r="UGS26" s="1636"/>
      <c r="UGT26" s="1636"/>
      <c r="UGU26" s="1636"/>
      <c r="UGV26" s="1636"/>
      <c r="UGW26" s="1636"/>
      <c r="UGX26" s="1636"/>
      <c r="UGY26" s="1636"/>
      <c r="UGZ26" s="1636"/>
      <c r="UHA26" s="1636"/>
      <c r="UHB26" s="1636"/>
      <c r="UHC26" s="1636"/>
      <c r="UHD26" s="1636"/>
      <c r="UHE26" s="1636"/>
      <c r="UHF26" s="1636"/>
      <c r="UHG26" s="1636"/>
      <c r="UHH26" s="1636"/>
      <c r="UHI26" s="1636"/>
      <c r="UHJ26" s="1636"/>
      <c r="UHK26" s="1636"/>
      <c r="UHL26" s="1636"/>
      <c r="UHM26" s="1636"/>
      <c r="UHN26" s="1636"/>
      <c r="UHO26" s="1636"/>
      <c r="UHP26" s="1636"/>
      <c r="UHQ26" s="1636"/>
      <c r="UHR26" s="1636"/>
      <c r="UHS26" s="1636"/>
      <c r="UHT26" s="1636"/>
      <c r="UHU26" s="1636"/>
      <c r="UHV26" s="1636"/>
      <c r="UHW26" s="1636"/>
      <c r="UHX26" s="1636"/>
      <c r="UHY26" s="1636"/>
      <c r="UHZ26" s="1636"/>
      <c r="UIA26" s="1636"/>
      <c r="UIB26" s="1636"/>
      <c r="UIC26" s="1636"/>
      <c r="UID26" s="1636"/>
      <c r="UIE26" s="1636"/>
      <c r="UIF26" s="1636"/>
      <c r="UIG26" s="1636"/>
      <c r="UIH26" s="1636"/>
      <c r="UII26" s="1636"/>
      <c r="UIJ26" s="1636"/>
      <c r="UIK26" s="1636"/>
      <c r="UIL26" s="1636"/>
      <c r="UIM26" s="1636"/>
      <c r="UIN26" s="1636"/>
      <c r="UIO26" s="1636"/>
      <c r="UIP26" s="1636"/>
      <c r="UIQ26" s="1636"/>
      <c r="UIR26" s="1636"/>
      <c r="UIS26" s="1636"/>
      <c r="UIT26" s="1636"/>
      <c r="UIU26" s="1636"/>
      <c r="UIV26" s="1636"/>
      <c r="UIW26" s="1636"/>
      <c r="UIX26" s="1636"/>
      <c r="UIY26" s="1636"/>
      <c r="UIZ26" s="1636"/>
      <c r="UJA26" s="1636"/>
      <c r="UJB26" s="1636"/>
      <c r="UJC26" s="1636"/>
      <c r="UJD26" s="1636"/>
      <c r="UJE26" s="1636"/>
      <c r="UJF26" s="1636"/>
      <c r="UJG26" s="1636"/>
      <c r="UJH26" s="1636"/>
      <c r="UJI26" s="1636"/>
      <c r="UJJ26" s="1636"/>
      <c r="UJK26" s="1636"/>
      <c r="UJL26" s="1636"/>
      <c r="UJM26" s="1636"/>
      <c r="UJN26" s="1636"/>
      <c r="UJO26" s="1636"/>
      <c r="UJP26" s="1636"/>
      <c r="UJQ26" s="1636"/>
      <c r="UJR26" s="1636"/>
      <c r="UJS26" s="1636"/>
      <c r="UJT26" s="1636"/>
      <c r="UJU26" s="1636"/>
      <c r="UJV26" s="1636"/>
      <c r="UJW26" s="1636"/>
      <c r="UJX26" s="1636"/>
      <c r="UJY26" s="1636"/>
      <c r="UJZ26" s="1636"/>
      <c r="UKA26" s="1636"/>
      <c r="UKB26" s="1636"/>
      <c r="UKC26" s="1636"/>
      <c r="UKD26" s="1636"/>
      <c r="UKE26" s="1636"/>
      <c r="UKF26" s="1636"/>
      <c r="UKG26" s="1636"/>
      <c r="UKH26" s="1636"/>
      <c r="UKI26" s="1636"/>
      <c r="UKJ26" s="1636"/>
      <c r="UKK26" s="1636"/>
      <c r="UKL26" s="1636"/>
      <c r="UKM26" s="1636"/>
      <c r="UKN26" s="1636"/>
      <c r="UKO26" s="1636"/>
      <c r="UKP26" s="1636"/>
      <c r="UKQ26" s="1636"/>
      <c r="UKR26" s="1636"/>
      <c r="UKS26" s="1636"/>
      <c r="UKT26" s="1636"/>
      <c r="UKU26" s="1636"/>
      <c r="UKV26" s="1636"/>
      <c r="UKW26" s="1636"/>
      <c r="UKX26" s="1636"/>
      <c r="UKY26" s="1636"/>
      <c r="UKZ26" s="1636"/>
      <c r="ULA26" s="1636"/>
      <c r="ULB26" s="1636"/>
      <c r="ULC26" s="1636"/>
      <c r="ULD26" s="1636"/>
      <c r="ULE26" s="1636"/>
      <c r="ULF26" s="1636"/>
      <c r="ULG26" s="1636"/>
      <c r="ULH26" s="1636"/>
      <c r="ULI26" s="1636"/>
      <c r="ULJ26" s="1636"/>
      <c r="ULK26" s="1636"/>
      <c r="ULL26" s="1636"/>
      <c r="ULM26" s="1636"/>
      <c r="ULN26" s="1636"/>
      <c r="ULO26" s="1636"/>
      <c r="ULP26" s="1636"/>
      <c r="ULQ26" s="1636"/>
      <c r="ULR26" s="1636"/>
      <c r="ULS26" s="1636"/>
      <c r="ULT26" s="1636"/>
      <c r="ULU26" s="1636"/>
      <c r="ULV26" s="1636"/>
      <c r="ULW26" s="1636"/>
      <c r="ULX26" s="1636"/>
      <c r="ULY26" s="1636"/>
      <c r="ULZ26" s="1636"/>
      <c r="UMA26" s="1636"/>
      <c r="UMB26" s="1636"/>
      <c r="UMC26" s="1636"/>
      <c r="UMD26" s="1636"/>
      <c r="UME26" s="1636"/>
      <c r="UMF26" s="1636"/>
      <c r="UMG26" s="1636"/>
      <c r="UMH26" s="1636"/>
      <c r="UMI26" s="1636"/>
      <c r="UMJ26" s="1636"/>
      <c r="UMK26" s="1636"/>
      <c r="UML26" s="1636"/>
      <c r="UMM26" s="1636"/>
      <c r="UMN26" s="1636"/>
      <c r="UMO26" s="1636"/>
      <c r="UMP26" s="1636"/>
      <c r="UMQ26" s="1636"/>
      <c r="UMR26" s="1636"/>
      <c r="UMS26" s="1636"/>
      <c r="UMT26" s="1636"/>
      <c r="UMU26" s="1636"/>
      <c r="UMV26" s="1636"/>
      <c r="UMW26" s="1636"/>
      <c r="UMX26" s="1636"/>
      <c r="UMY26" s="1636"/>
      <c r="UMZ26" s="1636"/>
      <c r="UNA26" s="1636"/>
      <c r="UNB26" s="1636"/>
      <c r="UNC26" s="1636"/>
      <c r="UND26" s="1636"/>
      <c r="UNE26" s="1636"/>
      <c r="UNF26" s="1636"/>
      <c r="UNG26" s="1636"/>
      <c r="UNH26" s="1636"/>
      <c r="UNI26" s="1636"/>
      <c r="UNJ26" s="1636"/>
      <c r="UNK26" s="1636"/>
      <c r="UNL26" s="1636"/>
      <c r="UNM26" s="1636"/>
      <c r="UNN26" s="1636"/>
      <c r="UNO26" s="1636"/>
      <c r="UNP26" s="1636"/>
      <c r="UNQ26" s="1636"/>
      <c r="UNR26" s="1636"/>
      <c r="UNS26" s="1636"/>
      <c r="UNT26" s="1636"/>
      <c r="UNU26" s="1636"/>
      <c r="UNV26" s="1636"/>
      <c r="UNW26" s="1636"/>
      <c r="UNX26" s="1636"/>
      <c r="UNY26" s="1636"/>
      <c r="UNZ26" s="1636"/>
      <c r="UOA26" s="1636"/>
      <c r="UOB26" s="1636"/>
      <c r="UOC26" s="1636"/>
      <c r="UOD26" s="1636"/>
      <c r="UOE26" s="1636"/>
      <c r="UOF26" s="1636"/>
      <c r="UOG26" s="1636"/>
      <c r="UOH26" s="1636"/>
      <c r="UOI26" s="1636"/>
      <c r="UOJ26" s="1636"/>
      <c r="UOK26" s="1636"/>
      <c r="UOL26" s="1636"/>
      <c r="UOM26" s="1636"/>
      <c r="UON26" s="1636"/>
      <c r="UOO26" s="1636"/>
      <c r="UOP26" s="1636"/>
      <c r="UOQ26" s="1636"/>
      <c r="UOR26" s="1636"/>
      <c r="UOS26" s="1636"/>
      <c r="UOT26" s="1636"/>
      <c r="UOU26" s="1636"/>
      <c r="UOV26" s="1636"/>
      <c r="UOW26" s="1636"/>
      <c r="UOX26" s="1636"/>
      <c r="UOY26" s="1636"/>
      <c r="UOZ26" s="1636"/>
      <c r="UPA26" s="1636"/>
      <c r="UPB26" s="1636"/>
      <c r="UPC26" s="1636"/>
      <c r="UPD26" s="1636"/>
      <c r="UPE26" s="1636"/>
      <c r="UPF26" s="1636"/>
      <c r="UPG26" s="1636"/>
      <c r="UPH26" s="1636"/>
      <c r="UPI26" s="1636"/>
      <c r="UPJ26" s="1636"/>
      <c r="UPK26" s="1636"/>
      <c r="UPL26" s="1636"/>
      <c r="UPM26" s="1636"/>
      <c r="UPN26" s="1636"/>
      <c r="UPO26" s="1636"/>
      <c r="UPP26" s="1636"/>
      <c r="UPQ26" s="1636"/>
      <c r="UPR26" s="1636"/>
      <c r="UPS26" s="1636"/>
      <c r="UPT26" s="1636"/>
      <c r="UPU26" s="1636"/>
      <c r="UPV26" s="1636"/>
      <c r="UPW26" s="1636"/>
      <c r="UPX26" s="1636"/>
      <c r="UPY26" s="1636"/>
      <c r="UPZ26" s="1636"/>
      <c r="UQA26" s="1636"/>
      <c r="UQB26" s="1636"/>
      <c r="UQC26" s="1636"/>
      <c r="UQD26" s="1636"/>
      <c r="UQE26" s="1636"/>
      <c r="UQF26" s="1636"/>
      <c r="UQG26" s="1636"/>
      <c r="UQH26" s="1636"/>
      <c r="UQI26" s="1636"/>
      <c r="UQJ26" s="1636"/>
      <c r="UQK26" s="1636"/>
      <c r="UQL26" s="1636"/>
      <c r="UQM26" s="1636"/>
      <c r="UQN26" s="1636"/>
      <c r="UQO26" s="1636"/>
      <c r="UQP26" s="1636"/>
      <c r="UQQ26" s="1636"/>
      <c r="UQR26" s="1636"/>
      <c r="UQS26" s="1636"/>
      <c r="UQT26" s="1636"/>
      <c r="UQU26" s="1636"/>
      <c r="UQV26" s="1636"/>
      <c r="UQW26" s="1636"/>
      <c r="UQX26" s="1636"/>
      <c r="UQY26" s="1636"/>
      <c r="UQZ26" s="1636"/>
      <c r="URA26" s="1636"/>
      <c r="URB26" s="1636"/>
      <c r="URC26" s="1636"/>
      <c r="URD26" s="1636"/>
      <c r="URE26" s="1636"/>
      <c r="URF26" s="1636"/>
      <c r="URG26" s="1636"/>
      <c r="URH26" s="1636"/>
      <c r="URI26" s="1636"/>
      <c r="URJ26" s="1636"/>
      <c r="URK26" s="1636"/>
      <c r="URL26" s="1636"/>
      <c r="URM26" s="1636"/>
      <c r="URN26" s="1636"/>
      <c r="URO26" s="1636"/>
      <c r="URP26" s="1636"/>
      <c r="URQ26" s="1636"/>
      <c r="URR26" s="1636"/>
      <c r="URS26" s="1636"/>
      <c r="URT26" s="1636"/>
      <c r="URU26" s="1636"/>
      <c r="URV26" s="1636"/>
      <c r="URW26" s="1636"/>
      <c r="URX26" s="1636"/>
      <c r="URY26" s="1636"/>
      <c r="URZ26" s="1636"/>
      <c r="USA26" s="1636"/>
      <c r="USB26" s="1636"/>
      <c r="USC26" s="1636"/>
      <c r="USD26" s="1636"/>
      <c r="USE26" s="1636"/>
      <c r="USF26" s="1636"/>
      <c r="USG26" s="1636"/>
      <c r="USH26" s="1636"/>
      <c r="USI26" s="1636"/>
      <c r="USJ26" s="1636"/>
      <c r="USK26" s="1636"/>
      <c r="USL26" s="1636"/>
      <c r="USM26" s="1636"/>
      <c r="USN26" s="1636"/>
      <c r="USO26" s="1636"/>
      <c r="USP26" s="1636"/>
      <c r="USQ26" s="1636"/>
      <c r="USR26" s="1636"/>
      <c r="USS26" s="1636"/>
      <c r="UST26" s="1636"/>
      <c r="USU26" s="1636"/>
      <c r="USV26" s="1636"/>
      <c r="USW26" s="1636"/>
      <c r="USX26" s="1636"/>
      <c r="USY26" s="1636"/>
      <c r="USZ26" s="1636"/>
      <c r="UTA26" s="1636"/>
      <c r="UTB26" s="1636"/>
      <c r="UTC26" s="1636"/>
      <c r="UTD26" s="1636"/>
      <c r="UTE26" s="1636"/>
      <c r="UTF26" s="1636"/>
      <c r="UTG26" s="1636"/>
      <c r="UTH26" s="1636"/>
      <c r="UTI26" s="1636"/>
      <c r="UTJ26" s="1636"/>
      <c r="UTK26" s="1636"/>
      <c r="UTL26" s="1636"/>
      <c r="UTM26" s="1636"/>
      <c r="UTN26" s="1636"/>
      <c r="UTO26" s="1636"/>
      <c r="UTP26" s="1636"/>
      <c r="UTQ26" s="1636"/>
      <c r="UTR26" s="1636"/>
      <c r="UTS26" s="1636"/>
      <c r="UTT26" s="1636"/>
      <c r="UTU26" s="1636"/>
      <c r="UTV26" s="1636"/>
      <c r="UTW26" s="1636"/>
      <c r="UTX26" s="1636"/>
      <c r="UTY26" s="1636"/>
      <c r="UTZ26" s="1636"/>
      <c r="UUA26" s="1636"/>
      <c r="UUB26" s="1636"/>
      <c r="UUC26" s="1636"/>
      <c r="UUD26" s="1636"/>
      <c r="UUE26" s="1636"/>
      <c r="UUF26" s="1636"/>
      <c r="UUG26" s="1636"/>
      <c r="UUH26" s="1636"/>
      <c r="UUI26" s="1636"/>
      <c r="UUJ26" s="1636"/>
      <c r="UUK26" s="1636"/>
      <c r="UUL26" s="1636"/>
      <c r="UUM26" s="1636"/>
      <c r="UUN26" s="1636"/>
      <c r="UUO26" s="1636"/>
      <c r="UUP26" s="1636"/>
      <c r="UUQ26" s="1636"/>
      <c r="UUR26" s="1636"/>
      <c r="UUS26" s="1636"/>
      <c r="UUT26" s="1636"/>
      <c r="UUU26" s="1636"/>
      <c r="UUV26" s="1636"/>
      <c r="UUW26" s="1636"/>
      <c r="UUX26" s="1636"/>
      <c r="UUY26" s="1636"/>
      <c r="UUZ26" s="1636"/>
      <c r="UVA26" s="1636"/>
      <c r="UVB26" s="1636"/>
      <c r="UVC26" s="1636"/>
      <c r="UVD26" s="1636"/>
      <c r="UVE26" s="1636"/>
      <c r="UVF26" s="1636"/>
      <c r="UVG26" s="1636"/>
      <c r="UVH26" s="1636"/>
      <c r="UVI26" s="1636"/>
      <c r="UVJ26" s="1636"/>
      <c r="UVK26" s="1636"/>
      <c r="UVL26" s="1636"/>
      <c r="UVM26" s="1636"/>
      <c r="UVN26" s="1636"/>
      <c r="UVO26" s="1636"/>
      <c r="UVP26" s="1636"/>
      <c r="UVQ26" s="1636"/>
      <c r="UVR26" s="1636"/>
      <c r="UVS26" s="1636"/>
      <c r="UVT26" s="1636"/>
      <c r="UVU26" s="1636"/>
      <c r="UVV26" s="1636"/>
      <c r="UVW26" s="1636"/>
      <c r="UVX26" s="1636"/>
      <c r="UVY26" s="1636"/>
      <c r="UVZ26" s="1636"/>
      <c r="UWA26" s="1636"/>
      <c r="UWB26" s="1636"/>
      <c r="UWC26" s="1636"/>
      <c r="UWD26" s="1636"/>
      <c r="UWE26" s="1636"/>
      <c r="UWF26" s="1636"/>
      <c r="UWG26" s="1636"/>
      <c r="UWH26" s="1636"/>
      <c r="UWI26" s="1636"/>
      <c r="UWJ26" s="1636"/>
      <c r="UWK26" s="1636"/>
      <c r="UWL26" s="1636"/>
      <c r="UWM26" s="1636"/>
      <c r="UWN26" s="1636"/>
      <c r="UWO26" s="1636"/>
      <c r="UWP26" s="1636"/>
      <c r="UWQ26" s="1636"/>
      <c r="UWR26" s="1636"/>
      <c r="UWS26" s="1636"/>
      <c r="UWT26" s="1636"/>
      <c r="UWU26" s="1636"/>
      <c r="UWV26" s="1636"/>
      <c r="UWW26" s="1636"/>
      <c r="UWX26" s="1636"/>
      <c r="UWY26" s="1636"/>
      <c r="UWZ26" s="1636"/>
      <c r="UXA26" s="1636"/>
      <c r="UXB26" s="1636"/>
      <c r="UXC26" s="1636"/>
      <c r="UXD26" s="1636"/>
      <c r="UXE26" s="1636"/>
      <c r="UXF26" s="1636"/>
      <c r="UXG26" s="1636"/>
      <c r="UXH26" s="1636"/>
      <c r="UXI26" s="1636"/>
      <c r="UXJ26" s="1636"/>
      <c r="UXK26" s="1636"/>
      <c r="UXL26" s="1636"/>
      <c r="UXM26" s="1636"/>
      <c r="UXN26" s="1636"/>
      <c r="UXO26" s="1636"/>
      <c r="UXP26" s="1636"/>
      <c r="UXQ26" s="1636"/>
      <c r="UXR26" s="1636"/>
      <c r="UXS26" s="1636"/>
      <c r="UXT26" s="1636"/>
      <c r="UXU26" s="1636"/>
      <c r="UXV26" s="1636"/>
      <c r="UXW26" s="1636"/>
      <c r="UXX26" s="1636"/>
      <c r="UXY26" s="1636"/>
      <c r="UXZ26" s="1636"/>
      <c r="UYA26" s="1636"/>
      <c r="UYB26" s="1636"/>
      <c r="UYC26" s="1636"/>
      <c r="UYD26" s="1636"/>
      <c r="UYE26" s="1636"/>
      <c r="UYF26" s="1636"/>
      <c r="UYG26" s="1636"/>
      <c r="UYH26" s="1636"/>
      <c r="UYI26" s="1636"/>
      <c r="UYJ26" s="1636"/>
      <c r="UYK26" s="1636"/>
      <c r="UYL26" s="1636"/>
      <c r="UYM26" s="1636"/>
      <c r="UYN26" s="1636"/>
      <c r="UYO26" s="1636"/>
      <c r="UYP26" s="1636"/>
      <c r="UYQ26" s="1636"/>
      <c r="UYR26" s="1636"/>
      <c r="UYS26" s="1636"/>
      <c r="UYT26" s="1636"/>
      <c r="UYU26" s="1636"/>
      <c r="UYV26" s="1636"/>
      <c r="UYW26" s="1636"/>
      <c r="UYX26" s="1636"/>
      <c r="UYY26" s="1636"/>
      <c r="UYZ26" s="1636"/>
      <c r="UZA26" s="1636"/>
      <c r="UZB26" s="1636"/>
      <c r="UZC26" s="1636"/>
      <c r="UZD26" s="1636"/>
      <c r="UZE26" s="1636"/>
      <c r="UZF26" s="1636"/>
      <c r="UZG26" s="1636"/>
      <c r="UZH26" s="1636"/>
      <c r="UZI26" s="1636"/>
      <c r="UZJ26" s="1636"/>
      <c r="UZK26" s="1636"/>
      <c r="UZL26" s="1636"/>
      <c r="UZM26" s="1636"/>
      <c r="UZN26" s="1636"/>
      <c r="UZO26" s="1636"/>
      <c r="UZP26" s="1636"/>
      <c r="UZQ26" s="1636"/>
      <c r="UZR26" s="1636"/>
      <c r="UZS26" s="1636"/>
      <c r="UZT26" s="1636"/>
      <c r="UZU26" s="1636"/>
      <c r="UZV26" s="1636"/>
      <c r="UZW26" s="1636"/>
      <c r="UZX26" s="1636"/>
      <c r="UZY26" s="1636"/>
      <c r="UZZ26" s="1636"/>
      <c r="VAA26" s="1636"/>
      <c r="VAB26" s="1636"/>
      <c r="VAC26" s="1636"/>
      <c r="VAD26" s="1636"/>
      <c r="VAE26" s="1636"/>
      <c r="VAF26" s="1636"/>
      <c r="VAG26" s="1636"/>
      <c r="VAH26" s="1636"/>
      <c r="VAI26" s="1636"/>
      <c r="VAJ26" s="1636"/>
      <c r="VAK26" s="1636"/>
      <c r="VAL26" s="1636"/>
      <c r="VAM26" s="1636"/>
      <c r="VAN26" s="1636"/>
      <c r="VAO26" s="1636"/>
      <c r="VAP26" s="1636"/>
      <c r="VAQ26" s="1636"/>
      <c r="VAR26" s="1636"/>
      <c r="VAS26" s="1636"/>
      <c r="VAT26" s="1636"/>
      <c r="VAU26" s="1636"/>
      <c r="VAV26" s="1636"/>
      <c r="VAW26" s="1636"/>
      <c r="VAX26" s="1636"/>
      <c r="VAY26" s="1636"/>
      <c r="VAZ26" s="1636"/>
      <c r="VBA26" s="1636"/>
      <c r="VBB26" s="1636"/>
      <c r="VBC26" s="1636"/>
      <c r="VBD26" s="1636"/>
      <c r="VBE26" s="1636"/>
      <c r="VBF26" s="1636"/>
      <c r="VBG26" s="1636"/>
      <c r="VBH26" s="1636"/>
      <c r="VBI26" s="1636"/>
      <c r="VBJ26" s="1636"/>
      <c r="VBK26" s="1636"/>
      <c r="VBL26" s="1636"/>
      <c r="VBM26" s="1636"/>
      <c r="VBN26" s="1636"/>
      <c r="VBO26" s="1636"/>
      <c r="VBP26" s="1636"/>
      <c r="VBQ26" s="1636"/>
      <c r="VBR26" s="1636"/>
      <c r="VBS26" s="1636"/>
      <c r="VBT26" s="1636"/>
      <c r="VBU26" s="1636"/>
      <c r="VBV26" s="1636"/>
      <c r="VBW26" s="1636"/>
      <c r="VBX26" s="1636"/>
      <c r="VBY26" s="1636"/>
      <c r="VBZ26" s="1636"/>
      <c r="VCA26" s="1636"/>
      <c r="VCB26" s="1636"/>
      <c r="VCC26" s="1636"/>
      <c r="VCD26" s="1636"/>
      <c r="VCE26" s="1636"/>
      <c r="VCF26" s="1636"/>
      <c r="VCG26" s="1636"/>
      <c r="VCH26" s="1636"/>
      <c r="VCI26" s="1636"/>
      <c r="VCJ26" s="1636"/>
      <c r="VCK26" s="1636"/>
      <c r="VCL26" s="1636"/>
      <c r="VCM26" s="1636"/>
      <c r="VCN26" s="1636"/>
      <c r="VCO26" s="1636"/>
      <c r="VCP26" s="1636"/>
      <c r="VCQ26" s="1636"/>
      <c r="VCR26" s="1636"/>
      <c r="VCS26" s="1636"/>
      <c r="VCT26" s="1636"/>
      <c r="VCU26" s="1636"/>
      <c r="VCV26" s="1636"/>
      <c r="VCW26" s="1636"/>
      <c r="VCX26" s="1636"/>
      <c r="VCY26" s="1636"/>
      <c r="VCZ26" s="1636"/>
      <c r="VDA26" s="1636"/>
      <c r="VDB26" s="1636"/>
      <c r="VDC26" s="1636"/>
      <c r="VDD26" s="1636"/>
      <c r="VDE26" s="1636"/>
      <c r="VDF26" s="1636"/>
      <c r="VDG26" s="1636"/>
      <c r="VDH26" s="1636"/>
      <c r="VDI26" s="1636"/>
      <c r="VDJ26" s="1636"/>
      <c r="VDK26" s="1636"/>
      <c r="VDL26" s="1636"/>
      <c r="VDM26" s="1636"/>
      <c r="VDN26" s="1636"/>
      <c r="VDO26" s="1636"/>
      <c r="VDP26" s="1636"/>
      <c r="VDQ26" s="1636"/>
      <c r="VDR26" s="1636"/>
      <c r="VDS26" s="1636"/>
      <c r="VDT26" s="1636"/>
      <c r="VDU26" s="1636"/>
      <c r="VDV26" s="1636"/>
      <c r="VDW26" s="1636"/>
      <c r="VDX26" s="1636"/>
      <c r="VDY26" s="1636"/>
      <c r="VDZ26" s="1636"/>
      <c r="VEA26" s="1636"/>
      <c r="VEB26" s="1636"/>
      <c r="VEC26" s="1636"/>
      <c r="VED26" s="1636"/>
      <c r="VEE26" s="1636"/>
      <c r="VEF26" s="1636"/>
      <c r="VEG26" s="1636"/>
      <c r="VEH26" s="1636"/>
      <c r="VEI26" s="1636"/>
      <c r="VEJ26" s="1636"/>
      <c r="VEK26" s="1636"/>
      <c r="VEL26" s="1636"/>
      <c r="VEM26" s="1636"/>
      <c r="VEN26" s="1636"/>
      <c r="VEO26" s="1636"/>
      <c r="VEP26" s="1636"/>
      <c r="VEQ26" s="1636"/>
      <c r="VER26" s="1636"/>
      <c r="VES26" s="1636"/>
      <c r="VET26" s="1636"/>
      <c r="VEU26" s="1636"/>
      <c r="VEV26" s="1636"/>
      <c r="VEW26" s="1636"/>
      <c r="VEX26" s="1636"/>
      <c r="VEY26" s="1636"/>
      <c r="VEZ26" s="1636"/>
      <c r="VFA26" s="1636"/>
      <c r="VFB26" s="1636"/>
      <c r="VFC26" s="1636"/>
      <c r="VFD26" s="1636"/>
      <c r="VFE26" s="1636"/>
      <c r="VFF26" s="1636"/>
      <c r="VFG26" s="1636"/>
      <c r="VFH26" s="1636"/>
      <c r="VFI26" s="1636"/>
      <c r="VFJ26" s="1636"/>
      <c r="VFK26" s="1636"/>
      <c r="VFL26" s="1636"/>
      <c r="VFM26" s="1636"/>
      <c r="VFN26" s="1636"/>
      <c r="VFO26" s="1636"/>
      <c r="VFP26" s="1636"/>
      <c r="VFQ26" s="1636"/>
      <c r="VFR26" s="1636"/>
      <c r="VFS26" s="1636"/>
      <c r="VFT26" s="1636"/>
      <c r="VFU26" s="1636"/>
      <c r="VFV26" s="1636"/>
      <c r="VFW26" s="1636"/>
      <c r="VFX26" s="1636"/>
      <c r="VFY26" s="1636"/>
      <c r="VFZ26" s="1636"/>
      <c r="VGA26" s="1636"/>
      <c r="VGB26" s="1636"/>
      <c r="VGC26" s="1636"/>
      <c r="VGD26" s="1636"/>
      <c r="VGE26" s="1636"/>
      <c r="VGF26" s="1636"/>
      <c r="VGG26" s="1636"/>
      <c r="VGH26" s="1636"/>
      <c r="VGI26" s="1636"/>
      <c r="VGJ26" s="1636"/>
      <c r="VGK26" s="1636"/>
      <c r="VGL26" s="1636"/>
      <c r="VGM26" s="1636"/>
      <c r="VGN26" s="1636"/>
      <c r="VGO26" s="1636"/>
      <c r="VGP26" s="1636"/>
      <c r="VGQ26" s="1636"/>
      <c r="VGR26" s="1636"/>
      <c r="VGS26" s="1636"/>
      <c r="VGT26" s="1636"/>
      <c r="VGU26" s="1636"/>
      <c r="VGV26" s="1636"/>
      <c r="VGW26" s="1636"/>
      <c r="VGX26" s="1636"/>
      <c r="VGY26" s="1636"/>
      <c r="VGZ26" s="1636"/>
      <c r="VHA26" s="1636"/>
      <c r="VHB26" s="1636"/>
      <c r="VHC26" s="1636"/>
      <c r="VHD26" s="1636"/>
      <c r="VHE26" s="1636"/>
      <c r="VHF26" s="1636"/>
      <c r="VHG26" s="1636"/>
      <c r="VHH26" s="1636"/>
      <c r="VHI26" s="1636"/>
      <c r="VHJ26" s="1636"/>
      <c r="VHK26" s="1636"/>
      <c r="VHL26" s="1636"/>
      <c r="VHM26" s="1636"/>
      <c r="VHN26" s="1636"/>
      <c r="VHO26" s="1636"/>
      <c r="VHP26" s="1636"/>
      <c r="VHQ26" s="1636"/>
      <c r="VHR26" s="1636"/>
      <c r="VHS26" s="1636"/>
      <c r="VHT26" s="1636"/>
      <c r="VHU26" s="1636"/>
      <c r="VHV26" s="1636"/>
      <c r="VHW26" s="1636"/>
      <c r="VHX26" s="1636"/>
      <c r="VHY26" s="1636"/>
      <c r="VHZ26" s="1636"/>
      <c r="VIA26" s="1636"/>
      <c r="VIB26" s="1636"/>
      <c r="VIC26" s="1636"/>
      <c r="VID26" s="1636"/>
      <c r="VIE26" s="1636"/>
      <c r="VIF26" s="1636"/>
      <c r="VIG26" s="1636"/>
      <c r="VIH26" s="1636"/>
      <c r="VII26" s="1636"/>
      <c r="VIJ26" s="1636"/>
      <c r="VIK26" s="1636"/>
      <c r="VIL26" s="1636"/>
      <c r="VIM26" s="1636"/>
      <c r="VIN26" s="1636"/>
      <c r="VIO26" s="1636"/>
      <c r="VIP26" s="1636"/>
      <c r="VIQ26" s="1636"/>
      <c r="VIR26" s="1636"/>
      <c r="VIS26" s="1636"/>
      <c r="VIT26" s="1636"/>
      <c r="VIU26" s="1636"/>
      <c r="VIV26" s="1636"/>
      <c r="VIW26" s="1636"/>
      <c r="VIX26" s="1636"/>
      <c r="VIY26" s="1636"/>
      <c r="VIZ26" s="1636"/>
      <c r="VJA26" s="1636"/>
      <c r="VJB26" s="1636"/>
      <c r="VJC26" s="1636"/>
      <c r="VJD26" s="1636"/>
      <c r="VJE26" s="1636"/>
      <c r="VJF26" s="1636"/>
      <c r="VJG26" s="1636"/>
      <c r="VJH26" s="1636"/>
      <c r="VJI26" s="1636"/>
      <c r="VJJ26" s="1636"/>
      <c r="VJK26" s="1636"/>
      <c r="VJL26" s="1636"/>
      <c r="VJM26" s="1636"/>
      <c r="VJN26" s="1636"/>
      <c r="VJO26" s="1636"/>
      <c r="VJP26" s="1636"/>
      <c r="VJQ26" s="1636"/>
      <c r="VJR26" s="1636"/>
      <c r="VJS26" s="1636"/>
      <c r="VJT26" s="1636"/>
      <c r="VJU26" s="1636"/>
      <c r="VJV26" s="1636"/>
      <c r="VJW26" s="1636"/>
      <c r="VJX26" s="1636"/>
      <c r="VJY26" s="1636"/>
      <c r="VJZ26" s="1636"/>
      <c r="VKA26" s="1636"/>
      <c r="VKB26" s="1636"/>
      <c r="VKC26" s="1636"/>
      <c r="VKD26" s="1636"/>
      <c r="VKE26" s="1636"/>
      <c r="VKF26" s="1636"/>
      <c r="VKG26" s="1636"/>
      <c r="VKH26" s="1636"/>
      <c r="VKI26" s="1636"/>
      <c r="VKJ26" s="1636"/>
      <c r="VKK26" s="1636"/>
      <c r="VKL26" s="1636"/>
      <c r="VKM26" s="1636"/>
      <c r="VKN26" s="1636"/>
      <c r="VKO26" s="1636"/>
      <c r="VKP26" s="1636"/>
      <c r="VKQ26" s="1636"/>
      <c r="VKR26" s="1636"/>
      <c r="VKS26" s="1636"/>
      <c r="VKT26" s="1636"/>
      <c r="VKU26" s="1636"/>
      <c r="VKV26" s="1636"/>
      <c r="VKW26" s="1636"/>
      <c r="VKX26" s="1636"/>
      <c r="VKY26" s="1636"/>
      <c r="VKZ26" s="1636"/>
      <c r="VLA26" s="1636"/>
      <c r="VLB26" s="1636"/>
      <c r="VLC26" s="1636"/>
      <c r="VLD26" s="1636"/>
      <c r="VLE26" s="1636"/>
      <c r="VLF26" s="1636"/>
      <c r="VLG26" s="1636"/>
      <c r="VLH26" s="1636"/>
      <c r="VLI26" s="1636"/>
      <c r="VLJ26" s="1636"/>
      <c r="VLK26" s="1636"/>
      <c r="VLL26" s="1636"/>
      <c r="VLM26" s="1636"/>
      <c r="VLN26" s="1636"/>
      <c r="VLO26" s="1636"/>
      <c r="VLP26" s="1636"/>
      <c r="VLQ26" s="1636"/>
      <c r="VLR26" s="1636"/>
      <c r="VLS26" s="1636"/>
      <c r="VLT26" s="1636"/>
      <c r="VLU26" s="1636"/>
      <c r="VLV26" s="1636"/>
      <c r="VLW26" s="1636"/>
      <c r="VLX26" s="1636"/>
      <c r="VLY26" s="1636"/>
      <c r="VLZ26" s="1636"/>
      <c r="VMA26" s="1636"/>
      <c r="VMB26" s="1636"/>
      <c r="VMC26" s="1636"/>
      <c r="VMD26" s="1636"/>
      <c r="VME26" s="1636"/>
      <c r="VMF26" s="1636"/>
      <c r="VMG26" s="1636"/>
      <c r="VMH26" s="1636"/>
      <c r="VMI26" s="1636"/>
      <c r="VMJ26" s="1636"/>
      <c r="VMK26" s="1636"/>
      <c r="VML26" s="1636"/>
      <c r="VMM26" s="1636"/>
      <c r="VMN26" s="1636"/>
      <c r="VMO26" s="1636"/>
      <c r="VMP26" s="1636"/>
      <c r="VMQ26" s="1636"/>
      <c r="VMR26" s="1636"/>
      <c r="VMS26" s="1636"/>
      <c r="VMT26" s="1636"/>
      <c r="VMU26" s="1636"/>
      <c r="VMV26" s="1636"/>
      <c r="VMW26" s="1636"/>
      <c r="VMX26" s="1636"/>
      <c r="VMY26" s="1636"/>
      <c r="VMZ26" s="1636"/>
      <c r="VNA26" s="1636"/>
      <c r="VNB26" s="1636"/>
      <c r="VNC26" s="1636"/>
      <c r="VND26" s="1636"/>
      <c r="VNE26" s="1636"/>
      <c r="VNF26" s="1636"/>
      <c r="VNG26" s="1636"/>
      <c r="VNH26" s="1636"/>
      <c r="VNI26" s="1636"/>
      <c r="VNJ26" s="1636"/>
      <c r="VNK26" s="1636"/>
      <c r="VNL26" s="1636"/>
      <c r="VNM26" s="1636"/>
      <c r="VNN26" s="1636"/>
      <c r="VNO26" s="1636"/>
      <c r="VNP26" s="1636"/>
      <c r="VNQ26" s="1636"/>
      <c r="VNR26" s="1636"/>
      <c r="VNS26" s="1636"/>
      <c r="VNT26" s="1636"/>
      <c r="VNU26" s="1636"/>
      <c r="VNV26" s="1636"/>
      <c r="VNW26" s="1636"/>
      <c r="VNX26" s="1636"/>
      <c r="VNY26" s="1636"/>
      <c r="VNZ26" s="1636"/>
      <c r="VOA26" s="1636"/>
      <c r="VOB26" s="1636"/>
      <c r="VOC26" s="1636"/>
      <c r="VOD26" s="1636"/>
      <c r="VOE26" s="1636"/>
      <c r="VOF26" s="1636"/>
      <c r="VOG26" s="1636"/>
      <c r="VOH26" s="1636"/>
      <c r="VOI26" s="1636"/>
      <c r="VOJ26" s="1636"/>
      <c r="VOK26" s="1636"/>
      <c r="VOL26" s="1636"/>
      <c r="VOM26" s="1636"/>
      <c r="VON26" s="1636"/>
      <c r="VOO26" s="1636"/>
      <c r="VOP26" s="1636"/>
      <c r="VOQ26" s="1636"/>
      <c r="VOR26" s="1636"/>
      <c r="VOS26" s="1636"/>
      <c r="VOT26" s="1636"/>
      <c r="VOU26" s="1636"/>
      <c r="VOV26" s="1636"/>
      <c r="VOW26" s="1636"/>
      <c r="VOX26" s="1636"/>
      <c r="VOY26" s="1636"/>
      <c r="VOZ26" s="1636"/>
      <c r="VPA26" s="1636"/>
      <c r="VPB26" s="1636"/>
      <c r="VPC26" s="1636"/>
      <c r="VPD26" s="1636"/>
      <c r="VPE26" s="1636"/>
      <c r="VPF26" s="1636"/>
      <c r="VPG26" s="1636"/>
      <c r="VPH26" s="1636"/>
      <c r="VPI26" s="1636"/>
      <c r="VPJ26" s="1636"/>
      <c r="VPK26" s="1636"/>
      <c r="VPL26" s="1636"/>
      <c r="VPM26" s="1636"/>
      <c r="VPN26" s="1636"/>
      <c r="VPO26" s="1636"/>
      <c r="VPP26" s="1636"/>
      <c r="VPQ26" s="1636"/>
      <c r="VPR26" s="1636"/>
      <c r="VPS26" s="1636"/>
      <c r="VPT26" s="1636"/>
      <c r="VPU26" s="1636"/>
      <c r="VPV26" s="1636"/>
      <c r="VPW26" s="1636"/>
      <c r="VPX26" s="1636"/>
      <c r="VPY26" s="1636"/>
      <c r="VPZ26" s="1636"/>
      <c r="VQA26" s="1636"/>
      <c r="VQB26" s="1636"/>
      <c r="VQC26" s="1636"/>
      <c r="VQD26" s="1636"/>
      <c r="VQE26" s="1636"/>
      <c r="VQF26" s="1636"/>
      <c r="VQG26" s="1636"/>
      <c r="VQH26" s="1636"/>
      <c r="VQI26" s="1636"/>
      <c r="VQJ26" s="1636"/>
      <c r="VQK26" s="1636"/>
      <c r="VQL26" s="1636"/>
      <c r="VQM26" s="1636"/>
      <c r="VQN26" s="1636"/>
      <c r="VQO26" s="1636"/>
      <c r="VQP26" s="1636"/>
      <c r="VQQ26" s="1636"/>
      <c r="VQR26" s="1636"/>
      <c r="VQS26" s="1636"/>
      <c r="VQT26" s="1636"/>
      <c r="VQU26" s="1636"/>
      <c r="VQV26" s="1636"/>
      <c r="VQW26" s="1636"/>
      <c r="VQX26" s="1636"/>
      <c r="VQY26" s="1636"/>
      <c r="VQZ26" s="1636"/>
      <c r="VRA26" s="1636"/>
      <c r="VRB26" s="1636"/>
      <c r="VRC26" s="1636"/>
      <c r="VRD26" s="1636"/>
      <c r="VRE26" s="1636"/>
      <c r="VRF26" s="1636"/>
      <c r="VRG26" s="1636"/>
      <c r="VRH26" s="1636"/>
      <c r="VRI26" s="1636"/>
      <c r="VRJ26" s="1636"/>
      <c r="VRK26" s="1636"/>
      <c r="VRL26" s="1636"/>
      <c r="VRM26" s="1636"/>
      <c r="VRN26" s="1636"/>
      <c r="VRO26" s="1636"/>
      <c r="VRP26" s="1636"/>
      <c r="VRQ26" s="1636"/>
      <c r="VRR26" s="1636"/>
      <c r="VRS26" s="1636"/>
      <c r="VRT26" s="1636"/>
      <c r="VRU26" s="1636"/>
      <c r="VRV26" s="1636"/>
      <c r="VRW26" s="1636"/>
      <c r="VRX26" s="1636"/>
      <c r="VRY26" s="1636"/>
      <c r="VRZ26" s="1636"/>
      <c r="VSA26" s="1636"/>
      <c r="VSB26" s="1636"/>
      <c r="VSC26" s="1636"/>
      <c r="VSD26" s="1636"/>
      <c r="VSE26" s="1636"/>
      <c r="VSF26" s="1636"/>
      <c r="VSG26" s="1636"/>
      <c r="VSH26" s="1636"/>
      <c r="VSI26" s="1636"/>
      <c r="VSJ26" s="1636"/>
      <c r="VSK26" s="1636"/>
      <c r="VSL26" s="1636"/>
      <c r="VSM26" s="1636"/>
      <c r="VSN26" s="1636"/>
      <c r="VSO26" s="1636"/>
      <c r="VSP26" s="1636"/>
      <c r="VSQ26" s="1636"/>
      <c r="VSR26" s="1636"/>
      <c r="VSS26" s="1636"/>
      <c r="VST26" s="1636"/>
      <c r="VSU26" s="1636"/>
      <c r="VSV26" s="1636"/>
      <c r="VSW26" s="1636"/>
      <c r="VSX26" s="1636"/>
      <c r="VSY26" s="1636"/>
      <c r="VSZ26" s="1636"/>
      <c r="VTA26" s="1636"/>
      <c r="VTB26" s="1636"/>
      <c r="VTC26" s="1636"/>
      <c r="VTD26" s="1636"/>
      <c r="VTE26" s="1636"/>
      <c r="VTF26" s="1636"/>
      <c r="VTG26" s="1636"/>
      <c r="VTH26" s="1636"/>
      <c r="VTI26" s="1636"/>
      <c r="VTJ26" s="1636"/>
      <c r="VTK26" s="1636"/>
      <c r="VTL26" s="1636"/>
      <c r="VTM26" s="1636"/>
      <c r="VTN26" s="1636"/>
      <c r="VTO26" s="1636"/>
      <c r="VTP26" s="1636"/>
      <c r="VTQ26" s="1636"/>
      <c r="VTR26" s="1636"/>
      <c r="VTS26" s="1636"/>
      <c r="VTT26" s="1636"/>
      <c r="VTU26" s="1636"/>
      <c r="VTV26" s="1636"/>
      <c r="VTW26" s="1636"/>
      <c r="VTX26" s="1636"/>
      <c r="VTY26" s="1636"/>
      <c r="VTZ26" s="1636"/>
      <c r="VUA26" s="1636"/>
      <c r="VUB26" s="1636"/>
      <c r="VUC26" s="1636"/>
      <c r="VUD26" s="1636"/>
      <c r="VUE26" s="1636"/>
      <c r="VUF26" s="1636"/>
      <c r="VUG26" s="1636"/>
      <c r="VUH26" s="1636"/>
      <c r="VUI26" s="1636"/>
      <c r="VUJ26" s="1636"/>
      <c r="VUK26" s="1636"/>
      <c r="VUL26" s="1636"/>
      <c r="VUM26" s="1636"/>
      <c r="VUN26" s="1636"/>
      <c r="VUO26" s="1636"/>
      <c r="VUP26" s="1636"/>
      <c r="VUQ26" s="1636"/>
      <c r="VUR26" s="1636"/>
      <c r="VUS26" s="1636"/>
      <c r="VUT26" s="1636"/>
      <c r="VUU26" s="1636"/>
      <c r="VUV26" s="1636"/>
      <c r="VUW26" s="1636"/>
      <c r="VUX26" s="1636"/>
      <c r="VUY26" s="1636"/>
      <c r="VUZ26" s="1636"/>
      <c r="VVA26" s="1636"/>
      <c r="VVB26" s="1636"/>
      <c r="VVC26" s="1636"/>
      <c r="VVD26" s="1636"/>
      <c r="VVE26" s="1636"/>
      <c r="VVF26" s="1636"/>
      <c r="VVG26" s="1636"/>
      <c r="VVH26" s="1636"/>
      <c r="VVI26" s="1636"/>
      <c r="VVJ26" s="1636"/>
      <c r="VVK26" s="1636"/>
      <c r="VVL26" s="1636"/>
      <c r="VVM26" s="1636"/>
      <c r="VVN26" s="1636"/>
      <c r="VVO26" s="1636"/>
      <c r="VVP26" s="1636"/>
      <c r="VVQ26" s="1636"/>
      <c r="VVR26" s="1636"/>
      <c r="VVS26" s="1636"/>
      <c r="VVT26" s="1636"/>
      <c r="VVU26" s="1636"/>
      <c r="VVV26" s="1636"/>
      <c r="VVW26" s="1636"/>
      <c r="VVX26" s="1636"/>
      <c r="VVY26" s="1636"/>
      <c r="VVZ26" s="1636"/>
      <c r="VWA26" s="1636"/>
      <c r="VWB26" s="1636"/>
      <c r="VWC26" s="1636"/>
      <c r="VWD26" s="1636"/>
      <c r="VWE26" s="1636"/>
      <c r="VWF26" s="1636"/>
      <c r="VWG26" s="1636"/>
      <c r="VWH26" s="1636"/>
      <c r="VWI26" s="1636"/>
      <c r="VWJ26" s="1636"/>
      <c r="VWK26" s="1636"/>
      <c r="VWL26" s="1636"/>
      <c r="VWM26" s="1636"/>
      <c r="VWN26" s="1636"/>
      <c r="VWO26" s="1636"/>
      <c r="VWP26" s="1636"/>
      <c r="VWQ26" s="1636"/>
      <c r="VWR26" s="1636"/>
      <c r="VWS26" s="1636"/>
      <c r="VWT26" s="1636"/>
      <c r="VWU26" s="1636"/>
      <c r="VWV26" s="1636"/>
      <c r="VWW26" s="1636"/>
      <c r="VWX26" s="1636"/>
      <c r="VWY26" s="1636"/>
      <c r="VWZ26" s="1636"/>
      <c r="VXA26" s="1636"/>
      <c r="VXB26" s="1636"/>
      <c r="VXC26" s="1636"/>
      <c r="VXD26" s="1636"/>
      <c r="VXE26" s="1636"/>
      <c r="VXF26" s="1636"/>
      <c r="VXG26" s="1636"/>
      <c r="VXH26" s="1636"/>
      <c r="VXI26" s="1636"/>
      <c r="VXJ26" s="1636"/>
      <c r="VXK26" s="1636"/>
      <c r="VXL26" s="1636"/>
      <c r="VXM26" s="1636"/>
      <c r="VXN26" s="1636"/>
      <c r="VXO26" s="1636"/>
      <c r="VXP26" s="1636"/>
      <c r="VXQ26" s="1636"/>
      <c r="VXR26" s="1636"/>
      <c r="VXS26" s="1636"/>
      <c r="VXT26" s="1636"/>
      <c r="VXU26" s="1636"/>
      <c r="VXV26" s="1636"/>
      <c r="VXW26" s="1636"/>
      <c r="VXX26" s="1636"/>
      <c r="VXY26" s="1636"/>
      <c r="VXZ26" s="1636"/>
      <c r="VYA26" s="1636"/>
      <c r="VYB26" s="1636"/>
      <c r="VYC26" s="1636"/>
      <c r="VYD26" s="1636"/>
      <c r="VYE26" s="1636"/>
      <c r="VYF26" s="1636"/>
      <c r="VYG26" s="1636"/>
      <c r="VYH26" s="1636"/>
      <c r="VYI26" s="1636"/>
      <c r="VYJ26" s="1636"/>
      <c r="VYK26" s="1636"/>
      <c r="VYL26" s="1636"/>
      <c r="VYM26" s="1636"/>
      <c r="VYN26" s="1636"/>
      <c r="VYO26" s="1636"/>
      <c r="VYP26" s="1636"/>
      <c r="VYQ26" s="1636"/>
      <c r="VYR26" s="1636"/>
      <c r="VYS26" s="1636"/>
      <c r="VYT26" s="1636"/>
      <c r="VYU26" s="1636"/>
      <c r="VYV26" s="1636"/>
      <c r="VYW26" s="1636"/>
      <c r="VYX26" s="1636"/>
      <c r="VYY26" s="1636"/>
      <c r="VYZ26" s="1636"/>
      <c r="VZA26" s="1636"/>
      <c r="VZB26" s="1636"/>
      <c r="VZC26" s="1636"/>
      <c r="VZD26" s="1636"/>
      <c r="VZE26" s="1636"/>
      <c r="VZF26" s="1636"/>
      <c r="VZG26" s="1636"/>
      <c r="VZH26" s="1636"/>
      <c r="VZI26" s="1636"/>
      <c r="VZJ26" s="1636"/>
      <c r="VZK26" s="1636"/>
      <c r="VZL26" s="1636"/>
      <c r="VZM26" s="1636"/>
      <c r="VZN26" s="1636"/>
      <c r="VZO26" s="1636"/>
      <c r="VZP26" s="1636"/>
      <c r="VZQ26" s="1636"/>
      <c r="VZR26" s="1636"/>
      <c r="VZS26" s="1636"/>
      <c r="VZT26" s="1636"/>
      <c r="VZU26" s="1636"/>
      <c r="VZV26" s="1636"/>
      <c r="VZW26" s="1636"/>
      <c r="VZX26" s="1636"/>
      <c r="VZY26" s="1636"/>
      <c r="VZZ26" s="1636"/>
      <c r="WAA26" s="1636"/>
      <c r="WAB26" s="1636"/>
      <c r="WAC26" s="1636"/>
      <c r="WAD26" s="1636"/>
      <c r="WAE26" s="1636"/>
      <c r="WAF26" s="1636"/>
      <c r="WAG26" s="1636"/>
      <c r="WAH26" s="1636"/>
      <c r="WAI26" s="1636"/>
      <c r="WAJ26" s="1636"/>
      <c r="WAK26" s="1636"/>
      <c r="WAL26" s="1636"/>
      <c r="WAM26" s="1636"/>
      <c r="WAN26" s="1636"/>
      <c r="WAO26" s="1636"/>
      <c r="WAP26" s="1636"/>
      <c r="WAQ26" s="1636"/>
      <c r="WAR26" s="1636"/>
      <c r="WAS26" s="1636"/>
      <c r="WAT26" s="1636"/>
      <c r="WAU26" s="1636"/>
      <c r="WAV26" s="1636"/>
      <c r="WAW26" s="1636"/>
      <c r="WAX26" s="1636"/>
      <c r="WAY26" s="1636"/>
      <c r="WAZ26" s="1636"/>
      <c r="WBA26" s="1636"/>
      <c r="WBB26" s="1636"/>
      <c r="WBC26" s="1636"/>
      <c r="WBD26" s="1636"/>
      <c r="WBE26" s="1636"/>
      <c r="WBF26" s="1636"/>
      <c r="WBG26" s="1636"/>
      <c r="WBH26" s="1636"/>
      <c r="WBI26" s="1636"/>
      <c r="WBJ26" s="1636"/>
      <c r="WBK26" s="1636"/>
      <c r="WBL26" s="1636"/>
      <c r="WBM26" s="1636"/>
      <c r="WBN26" s="1636"/>
      <c r="WBO26" s="1636"/>
      <c r="WBP26" s="1636"/>
      <c r="WBQ26" s="1636"/>
      <c r="WBR26" s="1636"/>
      <c r="WBS26" s="1636"/>
      <c r="WBT26" s="1636"/>
      <c r="WBU26" s="1636"/>
      <c r="WBV26" s="1636"/>
      <c r="WBW26" s="1636"/>
      <c r="WBX26" s="1636"/>
      <c r="WBY26" s="1636"/>
      <c r="WBZ26" s="1636"/>
      <c r="WCA26" s="1636"/>
      <c r="WCB26" s="1636"/>
      <c r="WCC26" s="1636"/>
      <c r="WCD26" s="1636"/>
      <c r="WCE26" s="1636"/>
      <c r="WCF26" s="1636"/>
      <c r="WCG26" s="1636"/>
      <c r="WCH26" s="1636"/>
      <c r="WCI26" s="1636"/>
      <c r="WCJ26" s="1636"/>
      <c r="WCK26" s="1636"/>
      <c r="WCL26" s="1636"/>
      <c r="WCM26" s="1636"/>
      <c r="WCN26" s="1636"/>
      <c r="WCO26" s="1636"/>
      <c r="WCP26" s="1636"/>
      <c r="WCQ26" s="1636"/>
      <c r="WCR26" s="1636"/>
      <c r="WCS26" s="1636"/>
      <c r="WCT26" s="1636"/>
      <c r="WCU26" s="1636"/>
      <c r="WCV26" s="1636"/>
      <c r="WCW26" s="1636"/>
      <c r="WCX26" s="1636"/>
      <c r="WCY26" s="1636"/>
      <c r="WCZ26" s="1636"/>
      <c r="WDA26" s="1636"/>
      <c r="WDB26" s="1636"/>
      <c r="WDC26" s="1636"/>
      <c r="WDD26" s="1636"/>
      <c r="WDE26" s="1636"/>
      <c r="WDF26" s="1636"/>
      <c r="WDG26" s="1636"/>
      <c r="WDH26" s="1636"/>
      <c r="WDI26" s="1636"/>
      <c r="WDJ26" s="1636"/>
      <c r="WDK26" s="1636"/>
      <c r="WDL26" s="1636"/>
      <c r="WDM26" s="1636"/>
      <c r="WDN26" s="1636"/>
      <c r="WDO26" s="1636"/>
      <c r="WDP26" s="1636"/>
      <c r="WDQ26" s="1636"/>
      <c r="WDR26" s="1636"/>
      <c r="WDS26" s="1636"/>
      <c r="WDT26" s="1636"/>
      <c r="WDU26" s="1636"/>
      <c r="WDV26" s="1636"/>
      <c r="WDW26" s="1636"/>
      <c r="WDX26" s="1636"/>
      <c r="WDY26" s="1636"/>
      <c r="WDZ26" s="1636"/>
      <c r="WEA26" s="1636"/>
      <c r="WEB26" s="1636"/>
      <c r="WEC26" s="1636"/>
      <c r="WED26" s="1636"/>
      <c r="WEE26" s="1636"/>
      <c r="WEF26" s="1636"/>
      <c r="WEG26" s="1636"/>
      <c r="WEH26" s="1636"/>
      <c r="WEI26" s="1636"/>
      <c r="WEJ26" s="1636"/>
      <c r="WEK26" s="1636"/>
      <c r="WEL26" s="1636"/>
      <c r="WEM26" s="1636"/>
      <c r="WEN26" s="1636"/>
      <c r="WEO26" s="1636"/>
      <c r="WEP26" s="1636"/>
      <c r="WEQ26" s="1636"/>
      <c r="WER26" s="1636"/>
      <c r="WES26" s="1636"/>
      <c r="WET26" s="1636"/>
      <c r="WEU26" s="1636"/>
      <c r="WEV26" s="1636"/>
      <c r="WEW26" s="1636"/>
      <c r="WEX26" s="1636"/>
      <c r="WEY26" s="1636"/>
      <c r="WEZ26" s="1636"/>
      <c r="WFA26" s="1636"/>
      <c r="WFB26" s="1636"/>
      <c r="WFC26" s="1636"/>
      <c r="WFD26" s="1636"/>
      <c r="WFE26" s="1636"/>
      <c r="WFF26" s="1636"/>
      <c r="WFG26" s="1636"/>
      <c r="WFH26" s="1636"/>
      <c r="WFI26" s="1636"/>
      <c r="WFJ26" s="1636"/>
      <c r="WFK26" s="1636"/>
      <c r="WFL26" s="1636"/>
      <c r="WFM26" s="1636"/>
      <c r="WFN26" s="1636"/>
      <c r="WFO26" s="1636"/>
      <c r="WFP26" s="1636"/>
      <c r="WFQ26" s="1636"/>
      <c r="WFR26" s="1636"/>
      <c r="WFS26" s="1636"/>
      <c r="WFT26" s="1636"/>
      <c r="WFU26" s="1636"/>
      <c r="WFV26" s="1636"/>
      <c r="WFW26" s="1636"/>
      <c r="WFX26" s="1636"/>
      <c r="WFY26" s="1636"/>
      <c r="WFZ26" s="1636"/>
      <c r="WGA26" s="1636"/>
      <c r="WGB26" s="1636"/>
      <c r="WGC26" s="1636"/>
      <c r="WGD26" s="1636"/>
      <c r="WGE26" s="1636"/>
      <c r="WGF26" s="1636"/>
      <c r="WGG26" s="1636"/>
      <c r="WGH26" s="1636"/>
      <c r="WGI26" s="1636"/>
      <c r="WGJ26" s="1636"/>
      <c r="WGK26" s="1636"/>
      <c r="WGL26" s="1636"/>
      <c r="WGM26" s="1636"/>
      <c r="WGN26" s="1636"/>
      <c r="WGO26" s="1636"/>
      <c r="WGP26" s="1636"/>
      <c r="WGQ26" s="1636"/>
      <c r="WGR26" s="1636"/>
      <c r="WGS26" s="1636"/>
      <c r="WGT26" s="1636"/>
      <c r="WGU26" s="1636"/>
      <c r="WGV26" s="1636"/>
      <c r="WGW26" s="1636"/>
      <c r="WGX26" s="1636"/>
      <c r="WGY26" s="1636"/>
      <c r="WGZ26" s="1636"/>
      <c r="WHA26" s="1636"/>
      <c r="WHB26" s="1636"/>
      <c r="WHC26" s="1636"/>
      <c r="WHD26" s="1636"/>
      <c r="WHE26" s="1636"/>
      <c r="WHF26" s="1636"/>
      <c r="WHG26" s="1636"/>
      <c r="WHH26" s="1636"/>
      <c r="WHI26" s="1636"/>
      <c r="WHJ26" s="1636"/>
      <c r="WHK26" s="1636"/>
      <c r="WHL26" s="1636"/>
      <c r="WHM26" s="1636"/>
      <c r="WHN26" s="1636"/>
      <c r="WHO26" s="1636"/>
      <c r="WHP26" s="1636"/>
      <c r="WHQ26" s="1636"/>
      <c r="WHR26" s="1636"/>
      <c r="WHS26" s="1636"/>
      <c r="WHT26" s="1636"/>
      <c r="WHU26" s="1636"/>
      <c r="WHV26" s="1636"/>
      <c r="WHW26" s="1636"/>
      <c r="WHX26" s="1636"/>
      <c r="WHY26" s="1636"/>
      <c r="WHZ26" s="1636"/>
      <c r="WIA26" s="1636"/>
      <c r="WIB26" s="1636"/>
      <c r="WIC26" s="1636"/>
      <c r="WID26" s="1636"/>
      <c r="WIE26" s="1636"/>
      <c r="WIF26" s="1636"/>
      <c r="WIG26" s="1636"/>
      <c r="WIH26" s="1636"/>
      <c r="WII26" s="1636"/>
      <c r="WIJ26" s="1636"/>
      <c r="WIK26" s="1636"/>
      <c r="WIL26" s="1636"/>
      <c r="WIM26" s="1636"/>
      <c r="WIN26" s="1636"/>
      <c r="WIO26" s="1636"/>
      <c r="WIP26" s="1636"/>
      <c r="WIQ26" s="1636"/>
      <c r="WIR26" s="1636"/>
      <c r="WIS26" s="1636"/>
      <c r="WIT26" s="1636"/>
      <c r="WIU26" s="1636"/>
      <c r="WIV26" s="1636"/>
      <c r="WIW26" s="1636"/>
      <c r="WIX26" s="1636"/>
      <c r="WIY26" s="1636"/>
      <c r="WIZ26" s="1636"/>
      <c r="WJA26" s="1636"/>
      <c r="WJB26" s="1636"/>
      <c r="WJC26" s="1636"/>
      <c r="WJD26" s="1636"/>
      <c r="WJE26" s="1636"/>
      <c r="WJF26" s="1636"/>
      <c r="WJG26" s="1636"/>
      <c r="WJH26" s="1636"/>
      <c r="WJI26" s="1636"/>
      <c r="WJJ26" s="1636"/>
      <c r="WJK26" s="1636"/>
      <c r="WJL26" s="1636"/>
      <c r="WJM26" s="1636"/>
      <c r="WJN26" s="1636"/>
      <c r="WJO26" s="1636"/>
      <c r="WJP26" s="1636"/>
      <c r="WJQ26" s="1636"/>
      <c r="WJR26" s="1636"/>
      <c r="WJS26" s="1636"/>
      <c r="WJT26" s="1636"/>
      <c r="WJU26" s="1636"/>
      <c r="WJV26" s="1636"/>
      <c r="WJW26" s="1636"/>
      <c r="WJX26" s="1636"/>
      <c r="WJY26" s="1636"/>
      <c r="WJZ26" s="1636"/>
      <c r="WKA26" s="1636"/>
      <c r="WKB26" s="1636"/>
      <c r="WKC26" s="1636"/>
      <c r="WKD26" s="1636"/>
      <c r="WKE26" s="1636"/>
      <c r="WKF26" s="1636"/>
      <c r="WKG26" s="1636"/>
      <c r="WKH26" s="1636"/>
      <c r="WKI26" s="1636"/>
      <c r="WKJ26" s="1636"/>
      <c r="WKK26" s="1636"/>
      <c r="WKL26" s="1636"/>
      <c r="WKM26" s="1636"/>
      <c r="WKN26" s="1636"/>
      <c r="WKO26" s="1636"/>
      <c r="WKP26" s="1636"/>
      <c r="WKQ26" s="1636"/>
      <c r="WKR26" s="1636"/>
      <c r="WKS26" s="1636"/>
      <c r="WKT26" s="1636"/>
      <c r="WKU26" s="1636"/>
      <c r="WKV26" s="1636"/>
      <c r="WKW26" s="1636"/>
      <c r="WKX26" s="1636"/>
      <c r="WKY26" s="1636"/>
      <c r="WKZ26" s="1636"/>
      <c r="WLA26" s="1636"/>
      <c r="WLB26" s="1636"/>
      <c r="WLC26" s="1636"/>
      <c r="WLD26" s="1636"/>
      <c r="WLE26" s="1636"/>
      <c r="WLF26" s="1636"/>
      <c r="WLG26" s="1636"/>
      <c r="WLH26" s="1636"/>
      <c r="WLI26" s="1636"/>
      <c r="WLJ26" s="1636"/>
      <c r="WLK26" s="1636"/>
      <c r="WLL26" s="1636"/>
      <c r="WLM26" s="1636"/>
      <c r="WLN26" s="1636"/>
      <c r="WLO26" s="1636"/>
      <c r="WLP26" s="1636"/>
      <c r="WLQ26" s="1636"/>
      <c r="WLR26" s="1636"/>
      <c r="WLS26" s="1636"/>
      <c r="WLT26" s="1636"/>
      <c r="WLU26" s="1636"/>
      <c r="WLV26" s="1636"/>
      <c r="WLW26" s="1636"/>
      <c r="WLX26" s="1636"/>
      <c r="WLY26" s="1636"/>
      <c r="WLZ26" s="1636"/>
      <c r="WMA26" s="1636"/>
      <c r="WMB26" s="1636"/>
      <c r="WMC26" s="1636"/>
      <c r="WMD26" s="1636"/>
      <c r="WME26" s="1636"/>
      <c r="WMF26" s="1636"/>
      <c r="WMG26" s="1636"/>
      <c r="WMH26" s="1636"/>
      <c r="WMI26" s="1636"/>
      <c r="WMJ26" s="1636"/>
      <c r="WMK26" s="1636"/>
      <c r="WML26" s="1636"/>
      <c r="WMM26" s="1636"/>
      <c r="WMN26" s="1636"/>
      <c r="WMO26" s="1636"/>
      <c r="WMP26" s="1636"/>
      <c r="WMQ26" s="1636"/>
      <c r="WMR26" s="1636"/>
      <c r="WMS26" s="1636"/>
      <c r="WMT26" s="1636"/>
      <c r="WMU26" s="1636"/>
      <c r="WMV26" s="1636"/>
      <c r="WMW26" s="1636"/>
      <c r="WMX26" s="1636"/>
      <c r="WMY26" s="1636"/>
      <c r="WMZ26" s="1636"/>
      <c r="WNA26" s="1636"/>
      <c r="WNB26" s="1636"/>
      <c r="WNC26" s="1636"/>
      <c r="WND26" s="1636"/>
      <c r="WNE26" s="1636"/>
      <c r="WNF26" s="1636"/>
      <c r="WNG26" s="1636"/>
      <c r="WNH26" s="1636"/>
      <c r="WNI26" s="1636"/>
      <c r="WNJ26" s="1636"/>
      <c r="WNK26" s="1636"/>
      <c r="WNL26" s="1636"/>
      <c r="WNM26" s="1636"/>
      <c r="WNN26" s="1636"/>
      <c r="WNO26" s="1636"/>
      <c r="WNP26" s="1636"/>
      <c r="WNQ26" s="1636"/>
      <c r="WNR26" s="1636"/>
      <c r="WNS26" s="1636"/>
      <c r="WNT26" s="1636"/>
      <c r="WNU26" s="1636"/>
      <c r="WNV26" s="1636"/>
      <c r="WNW26" s="1636"/>
      <c r="WNX26" s="1636"/>
      <c r="WNY26" s="1636"/>
      <c r="WNZ26" s="1636"/>
      <c r="WOA26" s="1636"/>
      <c r="WOB26" s="1636"/>
      <c r="WOC26" s="1636"/>
      <c r="WOD26" s="1636"/>
      <c r="WOE26" s="1636"/>
      <c r="WOF26" s="1636"/>
      <c r="WOG26" s="1636"/>
      <c r="WOH26" s="1636"/>
      <c r="WOI26" s="1636"/>
      <c r="WOJ26" s="1636"/>
      <c r="WOK26" s="1636"/>
      <c r="WOL26" s="1636"/>
      <c r="WOM26" s="1636"/>
      <c r="WON26" s="1636"/>
      <c r="WOO26" s="1636"/>
      <c r="WOP26" s="1636"/>
      <c r="WOQ26" s="1636"/>
      <c r="WOR26" s="1636"/>
      <c r="WOS26" s="1636"/>
      <c r="WOT26" s="1636"/>
      <c r="WOU26" s="1636"/>
      <c r="WOV26" s="1636"/>
      <c r="WOW26" s="1636"/>
      <c r="WOX26" s="1636"/>
      <c r="WOY26" s="1636"/>
      <c r="WOZ26" s="1636"/>
      <c r="WPA26" s="1636"/>
      <c r="WPB26" s="1636"/>
      <c r="WPC26" s="1636"/>
      <c r="WPD26" s="1636"/>
      <c r="WPE26" s="1636"/>
      <c r="WPF26" s="1636"/>
      <c r="WPG26" s="1636"/>
      <c r="WPH26" s="1636"/>
      <c r="WPI26" s="1636"/>
      <c r="WPJ26" s="1636"/>
      <c r="WPK26" s="1636"/>
      <c r="WPL26" s="1636"/>
      <c r="WPM26" s="1636"/>
      <c r="WPN26" s="1636"/>
      <c r="WPO26" s="1636"/>
      <c r="WPP26" s="1636"/>
      <c r="WPQ26" s="1636"/>
      <c r="WPR26" s="1636"/>
      <c r="WPS26" s="1636"/>
      <c r="WPT26" s="1636"/>
      <c r="WPU26" s="1636"/>
      <c r="WPV26" s="1636"/>
      <c r="WPW26" s="1636"/>
      <c r="WPX26" s="1636"/>
      <c r="WPY26" s="1636"/>
      <c r="WPZ26" s="1636"/>
      <c r="WQA26" s="1636"/>
      <c r="WQB26" s="1636"/>
      <c r="WQC26" s="1636"/>
      <c r="WQD26" s="1636"/>
      <c r="WQE26" s="1636"/>
      <c r="WQF26" s="1636"/>
      <c r="WQG26" s="1636"/>
      <c r="WQH26" s="1636"/>
      <c r="WQI26" s="1636"/>
      <c r="WQJ26" s="1636"/>
      <c r="WQK26" s="1636"/>
      <c r="WQL26" s="1636"/>
      <c r="WQM26" s="1636"/>
      <c r="WQN26" s="1636"/>
      <c r="WQO26" s="1636"/>
      <c r="WQP26" s="1636"/>
      <c r="WQQ26" s="1636"/>
      <c r="WQR26" s="1636"/>
      <c r="WQS26" s="1636"/>
      <c r="WQT26" s="1636"/>
      <c r="WQU26" s="1636"/>
      <c r="WQV26" s="1636"/>
      <c r="WQW26" s="1636"/>
      <c r="WQX26" s="1636"/>
      <c r="WQY26" s="1636"/>
      <c r="WQZ26" s="1636"/>
      <c r="WRA26" s="1636"/>
      <c r="WRB26" s="1636"/>
      <c r="WRC26" s="1636"/>
      <c r="WRD26" s="1636"/>
      <c r="WRE26" s="1636"/>
      <c r="WRF26" s="1636"/>
      <c r="WRG26" s="1636"/>
      <c r="WRH26" s="1636"/>
      <c r="WRI26" s="1636"/>
      <c r="WRJ26" s="1636"/>
      <c r="WRK26" s="1636"/>
      <c r="WRL26" s="1636"/>
      <c r="WRM26" s="1636"/>
      <c r="WRN26" s="1636"/>
      <c r="WRO26" s="1636"/>
      <c r="WRP26" s="1636"/>
      <c r="WRQ26" s="1636"/>
      <c r="WRR26" s="1636"/>
      <c r="WRS26" s="1636"/>
      <c r="WRT26" s="1636"/>
      <c r="WRU26" s="1636"/>
      <c r="WRV26" s="1636"/>
      <c r="WRW26" s="1636"/>
      <c r="WRX26" s="1636"/>
      <c r="WRY26" s="1636"/>
      <c r="WRZ26" s="1636"/>
      <c r="WSA26" s="1636"/>
      <c r="WSB26" s="1636"/>
      <c r="WSC26" s="1636"/>
      <c r="WSD26" s="1636"/>
      <c r="WSE26" s="1636"/>
      <c r="WSF26" s="1636"/>
      <c r="WSG26" s="1636"/>
      <c r="WSH26" s="1636"/>
      <c r="WSI26" s="1636"/>
      <c r="WSJ26" s="1636"/>
      <c r="WSK26" s="1636"/>
      <c r="WSL26" s="1636"/>
      <c r="WSM26" s="1636"/>
      <c r="WSN26" s="1636"/>
      <c r="WSO26" s="1636"/>
      <c r="WSP26" s="1636"/>
      <c r="WSQ26" s="1636"/>
      <c r="WSR26" s="1636"/>
      <c r="WSS26" s="1636"/>
      <c r="WST26" s="1636"/>
      <c r="WSU26" s="1636"/>
      <c r="WSV26" s="1636"/>
      <c r="WSW26" s="1636"/>
      <c r="WSX26" s="1636"/>
      <c r="WSY26" s="1636"/>
      <c r="WSZ26" s="1636"/>
      <c r="WTA26" s="1636"/>
      <c r="WTB26" s="1636"/>
      <c r="WTC26" s="1636"/>
      <c r="WTD26" s="1636"/>
      <c r="WTE26" s="1636"/>
      <c r="WTF26" s="1636"/>
      <c r="WTG26" s="1636"/>
      <c r="WTH26" s="1636"/>
      <c r="WTI26" s="1636"/>
      <c r="WTJ26" s="1636"/>
      <c r="WTK26" s="1636"/>
      <c r="WTL26" s="1636"/>
      <c r="WTM26" s="1636"/>
      <c r="WTN26" s="1636"/>
      <c r="WTO26" s="1636"/>
      <c r="WTP26" s="1636"/>
      <c r="WTQ26" s="1636"/>
      <c r="WTR26" s="1636"/>
      <c r="WTS26" s="1636"/>
      <c r="WTT26" s="1636"/>
      <c r="WTU26" s="1636"/>
      <c r="WTV26" s="1636"/>
      <c r="WTW26" s="1636"/>
      <c r="WTX26" s="1636"/>
      <c r="WTY26" s="1636"/>
      <c r="WTZ26" s="1636"/>
      <c r="WUA26" s="1636"/>
      <c r="WUB26" s="1636"/>
      <c r="WUC26" s="1636"/>
      <c r="WUD26" s="1636"/>
      <c r="WUE26" s="1636"/>
      <c r="WUF26" s="1636"/>
      <c r="WUG26" s="1636"/>
      <c r="WUH26" s="1636"/>
      <c r="WUI26" s="1636"/>
      <c r="WUJ26" s="1636"/>
      <c r="WUK26" s="1636"/>
      <c r="WUL26" s="1636"/>
      <c r="WUM26" s="1636"/>
      <c r="WUN26" s="1636"/>
      <c r="WUO26" s="1636"/>
      <c r="WUP26" s="1636"/>
      <c r="WUQ26" s="1636"/>
      <c r="WUR26" s="1636"/>
      <c r="WUS26" s="1636"/>
      <c r="WUT26" s="1636"/>
      <c r="WUU26" s="1636"/>
      <c r="WUV26" s="1636"/>
      <c r="WUW26" s="1636"/>
      <c r="WUX26" s="1636"/>
      <c r="WUY26" s="1636"/>
      <c r="WUZ26" s="1636"/>
      <c r="WVA26" s="1636"/>
      <c r="WVB26" s="1636"/>
      <c r="WVC26" s="1636"/>
      <c r="WVD26" s="1636"/>
      <c r="WVE26" s="1636"/>
      <c r="WVF26" s="1636"/>
      <c r="WVG26" s="1636"/>
      <c r="WVH26" s="1636"/>
      <c r="WVI26" s="1636"/>
      <c r="WVJ26" s="1636"/>
      <c r="WVK26" s="1636"/>
      <c r="WVL26" s="1636"/>
      <c r="WVM26" s="1636"/>
      <c r="WVN26" s="1636"/>
      <c r="WVO26" s="1636"/>
      <c r="WVP26" s="1636"/>
      <c r="WVQ26" s="1636"/>
      <c r="WVR26" s="1636"/>
      <c r="WVS26" s="1636"/>
      <c r="WVT26" s="1636"/>
      <c r="WVU26" s="1636"/>
      <c r="WVV26" s="1636"/>
      <c r="WVW26" s="1636"/>
      <c r="WVX26" s="1636"/>
      <c r="WVY26" s="1636"/>
      <c r="WVZ26" s="1636"/>
      <c r="WWA26" s="1636"/>
      <c r="WWB26" s="1636"/>
      <c r="WWC26" s="1636"/>
      <c r="WWD26" s="1636"/>
      <c r="WWE26" s="1636"/>
      <c r="WWF26" s="1636"/>
      <c r="WWG26" s="1636"/>
      <c r="WWH26" s="1636"/>
      <c r="WWI26" s="1636"/>
      <c r="WWJ26" s="1636"/>
      <c r="WWK26" s="1636"/>
      <c r="WWL26" s="1636"/>
      <c r="WWM26" s="1636"/>
      <c r="WWN26" s="1636"/>
      <c r="WWO26" s="1636"/>
      <c r="WWP26" s="1636"/>
      <c r="WWQ26" s="1636"/>
      <c r="WWR26" s="1636"/>
      <c r="WWS26" s="1636"/>
      <c r="WWT26" s="1636"/>
      <c r="WWU26" s="1636"/>
      <c r="WWV26" s="1636"/>
      <c r="WWW26" s="1636"/>
      <c r="WWX26" s="1636"/>
      <c r="WWY26" s="1636"/>
      <c r="WWZ26" s="1636"/>
      <c r="WXA26" s="1636"/>
      <c r="WXB26" s="1636"/>
      <c r="WXC26" s="1636"/>
      <c r="WXD26" s="1636"/>
      <c r="WXE26" s="1636"/>
      <c r="WXF26" s="1636"/>
      <c r="WXG26" s="1636"/>
      <c r="WXH26" s="1636"/>
      <c r="WXI26" s="1636"/>
      <c r="WXJ26" s="1636"/>
      <c r="WXK26" s="1636"/>
      <c r="WXL26" s="1636"/>
      <c r="WXM26" s="1636"/>
      <c r="WXN26" s="1636"/>
      <c r="WXO26" s="1636"/>
      <c r="WXP26" s="1636"/>
      <c r="WXQ26" s="1636"/>
      <c r="WXR26" s="1636"/>
      <c r="WXS26" s="1636"/>
      <c r="WXT26" s="1636"/>
      <c r="WXU26" s="1636"/>
      <c r="WXV26" s="1636"/>
      <c r="WXW26" s="1636"/>
      <c r="WXX26" s="1636"/>
      <c r="WXY26" s="1636"/>
      <c r="WXZ26" s="1636"/>
      <c r="WYA26" s="1636"/>
      <c r="WYB26" s="1636"/>
      <c r="WYC26" s="1636"/>
      <c r="WYD26" s="1636"/>
      <c r="WYE26" s="1636"/>
      <c r="WYF26" s="1636"/>
      <c r="WYG26" s="1636"/>
      <c r="WYH26" s="1636"/>
      <c r="WYI26" s="1636"/>
      <c r="WYJ26" s="1636"/>
      <c r="WYK26" s="1636"/>
      <c r="WYL26" s="1636"/>
      <c r="WYM26" s="1636"/>
      <c r="WYN26" s="1636"/>
      <c r="WYO26" s="1636"/>
      <c r="WYP26" s="1636"/>
      <c r="WYQ26" s="1636"/>
      <c r="WYR26" s="1636"/>
      <c r="WYS26" s="1636"/>
      <c r="WYT26" s="1636"/>
      <c r="WYU26" s="1636"/>
      <c r="WYV26" s="1636"/>
      <c r="WYW26" s="1636"/>
      <c r="WYX26" s="1636"/>
      <c r="WYY26" s="1636"/>
      <c r="WYZ26" s="1636"/>
      <c r="WZA26" s="1636"/>
      <c r="WZB26" s="1636"/>
      <c r="WZC26" s="1636"/>
      <c r="WZD26" s="1636"/>
      <c r="WZE26" s="1636"/>
      <c r="WZF26" s="1636"/>
      <c r="WZG26" s="1636"/>
      <c r="WZH26" s="1636"/>
      <c r="WZI26" s="1636"/>
      <c r="WZJ26" s="1636"/>
      <c r="WZK26" s="1636"/>
      <c r="WZL26" s="1636"/>
      <c r="WZM26" s="1636"/>
      <c r="WZN26" s="1636"/>
      <c r="WZO26" s="1636"/>
      <c r="WZP26" s="1636"/>
      <c r="WZQ26" s="1636"/>
      <c r="WZR26" s="1636"/>
      <c r="WZS26" s="1636"/>
      <c r="WZT26" s="1636"/>
      <c r="WZU26" s="1636"/>
      <c r="WZV26" s="1636"/>
      <c r="WZW26" s="1636"/>
      <c r="WZX26" s="1636"/>
      <c r="WZY26" s="1636"/>
      <c r="WZZ26" s="1636"/>
      <c r="XAA26" s="1636"/>
      <c r="XAB26" s="1636"/>
      <c r="XAC26" s="1636"/>
      <c r="XAD26" s="1636"/>
      <c r="XAE26" s="1636"/>
      <c r="XAF26" s="1636"/>
      <c r="XAG26" s="1636"/>
      <c r="XAH26" s="1636"/>
      <c r="XAI26" s="1636"/>
      <c r="XAJ26" s="1636"/>
      <c r="XAK26" s="1636"/>
      <c r="XAL26" s="1636"/>
      <c r="XAM26" s="1636"/>
      <c r="XAN26" s="1636"/>
      <c r="XAO26" s="1636"/>
      <c r="XAP26" s="1636"/>
      <c r="XAQ26" s="1636"/>
      <c r="XAR26" s="1636"/>
      <c r="XAS26" s="1636"/>
      <c r="XAT26" s="1636"/>
      <c r="XAU26" s="1636"/>
      <c r="XAV26" s="1636"/>
      <c r="XAW26" s="1636"/>
      <c r="XAX26" s="1636"/>
      <c r="XAY26" s="1636"/>
      <c r="XAZ26" s="1636"/>
      <c r="XBA26" s="1636"/>
      <c r="XBB26" s="1636"/>
      <c r="XBC26" s="1636"/>
      <c r="XBD26" s="1636"/>
      <c r="XBE26" s="1636"/>
      <c r="XBF26" s="1636"/>
      <c r="XBG26" s="1636"/>
      <c r="XBH26" s="1636"/>
      <c r="XBI26" s="1636"/>
      <c r="XBJ26" s="1636"/>
      <c r="XBK26" s="1636"/>
      <c r="XBL26" s="1636"/>
      <c r="XBM26" s="1636"/>
      <c r="XBN26" s="1636"/>
      <c r="XBO26" s="1636"/>
      <c r="XBP26" s="1636"/>
      <c r="XBQ26" s="1636"/>
      <c r="XBR26" s="1636"/>
      <c r="XBS26" s="1636"/>
      <c r="XBT26" s="1636"/>
      <c r="XBU26" s="1636"/>
      <c r="XBV26" s="1636"/>
      <c r="XBW26" s="1636"/>
      <c r="XBX26" s="1636"/>
      <c r="XBY26" s="1636"/>
      <c r="XBZ26" s="1636"/>
      <c r="XCA26" s="1636"/>
      <c r="XCB26" s="1636"/>
      <c r="XCC26" s="1636"/>
      <c r="XCD26" s="1636"/>
      <c r="XCE26" s="1636"/>
      <c r="XCF26" s="1636"/>
      <c r="XCG26" s="1636"/>
      <c r="XCH26" s="1636"/>
      <c r="XCI26" s="1636"/>
      <c r="XCJ26" s="1636"/>
      <c r="XCK26" s="1636"/>
      <c r="XCL26" s="1636"/>
      <c r="XCM26" s="1636"/>
      <c r="XCN26" s="1636"/>
      <c r="XCO26" s="1636"/>
      <c r="XCP26" s="1636"/>
      <c r="XCQ26" s="1636"/>
      <c r="XCR26" s="1636"/>
      <c r="XCS26" s="1636"/>
      <c r="XCT26" s="1636"/>
      <c r="XCU26" s="1636"/>
      <c r="XCV26" s="1636"/>
      <c r="XCW26" s="1636"/>
      <c r="XCX26" s="1636"/>
      <c r="XCY26" s="1636"/>
      <c r="XCZ26" s="1636"/>
      <c r="XDA26" s="1636"/>
      <c r="XDB26" s="1636"/>
      <c r="XDC26" s="1636"/>
      <c r="XDD26" s="1636"/>
      <c r="XDE26" s="1636"/>
      <c r="XDF26" s="1636"/>
      <c r="XDG26" s="1636"/>
      <c r="XDH26" s="1636"/>
      <c r="XDI26" s="1636"/>
      <c r="XDJ26" s="1636"/>
      <c r="XDK26" s="1636"/>
      <c r="XDL26" s="1636"/>
      <c r="XDM26" s="1636"/>
      <c r="XDN26" s="1636"/>
      <c r="XDO26" s="1636"/>
      <c r="XDP26" s="1636"/>
      <c r="XDQ26" s="1636"/>
      <c r="XDR26" s="1636"/>
      <c r="XDS26" s="1636"/>
      <c r="XDT26" s="1636"/>
      <c r="XDU26" s="1636"/>
      <c r="XDV26" s="1636"/>
      <c r="XDW26" s="1636"/>
      <c r="XDX26" s="1636"/>
      <c r="XDY26" s="1636"/>
      <c r="XDZ26" s="1636"/>
      <c r="XEA26" s="1636"/>
      <c r="XEB26" s="1636"/>
      <c r="XEC26" s="1636"/>
      <c r="XED26" s="1636"/>
      <c r="XEE26" s="1636"/>
      <c r="XEF26" s="1636"/>
      <c r="XEG26" s="1636"/>
      <c r="XEH26" s="1636"/>
      <c r="XEI26" s="1636"/>
      <c r="XEJ26" s="1636"/>
      <c r="XEK26" s="1636"/>
      <c r="XEL26" s="1636"/>
      <c r="XEM26" s="1636"/>
      <c r="XEN26" s="1636"/>
      <c r="XEO26" s="1636"/>
      <c r="XEP26" s="1636"/>
      <c r="XEQ26" s="1636"/>
      <c r="XER26" s="1636"/>
      <c r="XES26" s="1636"/>
      <c r="XET26" s="1636"/>
      <c r="XEU26" s="1636"/>
      <c r="XEV26" s="1636"/>
      <c r="XEW26" s="1636"/>
      <c r="XEX26" s="1636"/>
      <c r="XEY26" s="1636"/>
      <c r="XEZ26" s="1636"/>
      <c r="XFA26" s="1636"/>
      <c r="XFB26" s="1636"/>
      <c r="XFC26" s="1636"/>
      <c r="XFD26" s="1636"/>
    </row>
    <row r="27" spans="1:16384" ht="10.8" thickBot="1" x14ac:dyDescent="0.25">
      <c r="A27" s="1285"/>
      <c r="B27" s="3"/>
      <c r="C27" s="3"/>
      <c r="D27" s="1530"/>
    </row>
    <row r="28" spans="1:16384" ht="40.200000000000003" thickBot="1" x14ac:dyDescent="0.3">
      <c r="A28" s="1528" t="s">
        <v>1395</v>
      </c>
      <c r="B28" s="1528" t="s">
        <v>1396</v>
      </c>
      <c r="C28" s="1822" t="str">
        <f>IF(('Squadratura 7'!A29='Squadratura 7'!B29)," ",(IF(AND('Squadratura 7'!A29=0,'Squadratura 7'!B29&gt;0),"Rispondere alla domanda 67 della SI_1A ",(IF(AND('Squadratura 7'!A29&gt;0,'Squadratura 7'!B29=0),"Inserire i giorni di formazione"," ")))))</f>
        <v xml:space="preserve"> </v>
      </c>
      <c r="D28" s="1823"/>
      <c r="E28" s="1532"/>
      <c r="F28" s="1532"/>
    </row>
    <row r="29" spans="1:16384" ht="13.8" thickBot="1" x14ac:dyDescent="0.25">
      <c r="A29" s="996">
        <f>'SI_1A(COMUNI-PROVINCE-CITTA_ME)'!$F$148+'SI_1A(UNIONE_COMUNI)'!$F$148+'SI_1A(COMUNITA_MONTANE)'!$F$148</f>
        <v>0</v>
      </c>
      <c r="B29" s="995">
        <f>'t11'!AQ25+'t11'!AR25</f>
        <v>0</v>
      </c>
      <c r="C29" s="1354"/>
      <c r="D29" s="1531"/>
      <c r="E29" s="1355">
        <f>IF('Squadratura 7'!A29='Squadratura 7'!B29,0,IF(AND('Squadratura 7'!A29&gt;0,'Squadratura 7'!B29&gt;0),0,1))</f>
        <v>0</v>
      </c>
    </row>
    <row r="30" spans="1:16384" x14ac:dyDescent="0.2">
      <c r="E30" s="1355">
        <f>SUM(E29+E24)</f>
        <v>0</v>
      </c>
    </row>
  </sheetData>
  <sheetProtection algorithmName="SHA-512" hashValue="cNEDDGWXm7GQ4bTlOz356/1UzB/WJNky3sZbcQOGFP1mrl6get29DmDrlcaiY3xdlbUpVLLgyboVSnPL9xudXg==" saltValue="Azs1iRbb928IJnZbkXW+UQ==" spinCount="100000" sheet="1" formatColumns="0" selectLockedCells="1" selectUnlockedCells="1"/>
  <mergeCells count="4109">
    <mergeCell ref="A26:D26"/>
    <mergeCell ref="E26:H26"/>
    <mergeCell ref="I26:L26"/>
    <mergeCell ref="M26:P26"/>
    <mergeCell ref="Q26:T26"/>
    <mergeCell ref="A1:D1"/>
    <mergeCell ref="A3:D3"/>
    <mergeCell ref="A2:D2"/>
    <mergeCell ref="A6:A7"/>
    <mergeCell ref="A5:B5"/>
    <mergeCell ref="C5:D5"/>
    <mergeCell ref="A19:B19"/>
    <mergeCell ref="C12:D12"/>
    <mergeCell ref="C19:D19"/>
    <mergeCell ref="A13:A14"/>
    <mergeCell ref="A20:A21"/>
    <mergeCell ref="A12:B12"/>
    <mergeCell ref="CC26:CF26"/>
    <mergeCell ref="CG26:CJ26"/>
    <mergeCell ref="CK26:CN26"/>
    <mergeCell ref="CO26:CR26"/>
    <mergeCell ref="CS26:CV26"/>
    <mergeCell ref="BI26:BL26"/>
    <mergeCell ref="BM26:BP26"/>
    <mergeCell ref="BQ26:BT26"/>
    <mergeCell ref="BU26:BX26"/>
    <mergeCell ref="BY26:CB26"/>
    <mergeCell ref="AO26:AR26"/>
    <mergeCell ref="AS26:AV26"/>
    <mergeCell ref="AW26:AZ26"/>
    <mergeCell ref="BA26:BD26"/>
    <mergeCell ref="BE26:BH26"/>
    <mergeCell ref="U26:X26"/>
    <mergeCell ref="Y26:AB26"/>
    <mergeCell ref="AC26:AF26"/>
    <mergeCell ref="AG26:AJ26"/>
    <mergeCell ref="AK26:AN26"/>
    <mergeCell ref="FE26:FH26"/>
    <mergeCell ref="FI26:FL26"/>
    <mergeCell ref="FM26:FP26"/>
    <mergeCell ref="FQ26:FT26"/>
    <mergeCell ref="FU26:FX26"/>
    <mergeCell ref="EK26:EN26"/>
    <mergeCell ref="EO26:ER26"/>
    <mergeCell ref="ES26:EV26"/>
    <mergeCell ref="EW26:EZ26"/>
    <mergeCell ref="FA26:FD26"/>
    <mergeCell ref="DQ26:DT26"/>
    <mergeCell ref="DU26:DX26"/>
    <mergeCell ref="DY26:EB26"/>
    <mergeCell ref="EC26:EF26"/>
    <mergeCell ref="EG26:EJ26"/>
    <mergeCell ref="CW26:CZ26"/>
    <mergeCell ref="DA26:DD26"/>
    <mergeCell ref="DE26:DH26"/>
    <mergeCell ref="DI26:DL26"/>
    <mergeCell ref="DM26:DP26"/>
    <mergeCell ref="IG26:IJ26"/>
    <mergeCell ref="IK26:IN26"/>
    <mergeCell ref="IO26:IR26"/>
    <mergeCell ref="IS26:IV26"/>
    <mergeCell ref="IW26:IZ26"/>
    <mergeCell ref="HM26:HP26"/>
    <mergeCell ref="HQ26:HT26"/>
    <mergeCell ref="HU26:HX26"/>
    <mergeCell ref="HY26:IB26"/>
    <mergeCell ref="IC26:IF26"/>
    <mergeCell ref="GS26:GV26"/>
    <mergeCell ref="GW26:GZ26"/>
    <mergeCell ref="HA26:HD26"/>
    <mergeCell ref="HE26:HH26"/>
    <mergeCell ref="HI26:HL26"/>
    <mergeCell ref="FY26:GB26"/>
    <mergeCell ref="GC26:GF26"/>
    <mergeCell ref="GG26:GJ26"/>
    <mergeCell ref="GK26:GN26"/>
    <mergeCell ref="GO26:GR26"/>
    <mergeCell ref="LI26:LL26"/>
    <mergeCell ref="LM26:LP26"/>
    <mergeCell ref="LQ26:LT26"/>
    <mergeCell ref="LU26:LX26"/>
    <mergeCell ref="LY26:MB26"/>
    <mergeCell ref="KO26:KR26"/>
    <mergeCell ref="KS26:KV26"/>
    <mergeCell ref="KW26:KZ26"/>
    <mergeCell ref="LA26:LD26"/>
    <mergeCell ref="LE26:LH26"/>
    <mergeCell ref="JU26:JX26"/>
    <mergeCell ref="JY26:KB26"/>
    <mergeCell ref="KC26:KF26"/>
    <mergeCell ref="KG26:KJ26"/>
    <mergeCell ref="KK26:KN26"/>
    <mergeCell ref="JA26:JD26"/>
    <mergeCell ref="JE26:JH26"/>
    <mergeCell ref="JI26:JL26"/>
    <mergeCell ref="JM26:JP26"/>
    <mergeCell ref="JQ26:JT26"/>
    <mergeCell ref="OK26:ON26"/>
    <mergeCell ref="OO26:OR26"/>
    <mergeCell ref="OS26:OV26"/>
    <mergeCell ref="OW26:OZ26"/>
    <mergeCell ref="PA26:PD26"/>
    <mergeCell ref="NQ26:NT26"/>
    <mergeCell ref="NU26:NX26"/>
    <mergeCell ref="NY26:OB26"/>
    <mergeCell ref="OC26:OF26"/>
    <mergeCell ref="OG26:OJ26"/>
    <mergeCell ref="MW26:MZ26"/>
    <mergeCell ref="NA26:ND26"/>
    <mergeCell ref="NE26:NH26"/>
    <mergeCell ref="NI26:NL26"/>
    <mergeCell ref="NM26:NP26"/>
    <mergeCell ref="MC26:MF26"/>
    <mergeCell ref="MG26:MJ26"/>
    <mergeCell ref="MK26:MN26"/>
    <mergeCell ref="MO26:MR26"/>
    <mergeCell ref="MS26:MV26"/>
    <mergeCell ref="RM26:RP26"/>
    <mergeCell ref="RQ26:RT26"/>
    <mergeCell ref="RU26:RX26"/>
    <mergeCell ref="RY26:SB26"/>
    <mergeCell ref="SC26:SF26"/>
    <mergeCell ref="QS26:QV26"/>
    <mergeCell ref="QW26:QZ26"/>
    <mergeCell ref="RA26:RD26"/>
    <mergeCell ref="RE26:RH26"/>
    <mergeCell ref="RI26:RL26"/>
    <mergeCell ref="PY26:QB26"/>
    <mergeCell ref="QC26:QF26"/>
    <mergeCell ref="QG26:QJ26"/>
    <mergeCell ref="QK26:QN26"/>
    <mergeCell ref="QO26:QR26"/>
    <mergeCell ref="PE26:PH26"/>
    <mergeCell ref="PI26:PL26"/>
    <mergeCell ref="PM26:PP26"/>
    <mergeCell ref="PQ26:PT26"/>
    <mergeCell ref="PU26:PX26"/>
    <mergeCell ref="UO26:UR26"/>
    <mergeCell ref="US26:UV26"/>
    <mergeCell ref="UW26:UZ26"/>
    <mergeCell ref="VA26:VD26"/>
    <mergeCell ref="VE26:VH26"/>
    <mergeCell ref="TU26:TX26"/>
    <mergeCell ref="TY26:UB26"/>
    <mergeCell ref="UC26:UF26"/>
    <mergeCell ref="UG26:UJ26"/>
    <mergeCell ref="UK26:UN26"/>
    <mergeCell ref="TA26:TD26"/>
    <mergeCell ref="TE26:TH26"/>
    <mergeCell ref="TI26:TL26"/>
    <mergeCell ref="TM26:TP26"/>
    <mergeCell ref="TQ26:TT26"/>
    <mergeCell ref="SG26:SJ26"/>
    <mergeCell ref="SK26:SN26"/>
    <mergeCell ref="SO26:SR26"/>
    <mergeCell ref="SS26:SV26"/>
    <mergeCell ref="SW26:SZ26"/>
    <mergeCell ref="XQ26:XT26"/>
    <mergeCell ref="XU26:XX26"/>
    <mergeCell ref="XY26:YB26"/>
    <mergeCell ref="YC26:YF26"/>
    <mergeCell ref="YG26:YJ26"/>
    <mergeCell ref="WW26:WZ26"/>
    <mergeCell ref="XA26:XD26"/>
    <mergeCell ref="XE26:XH26"/>
    <mergeCell ref="XI26:XL26"/>
    <mergeCell ref="XM26:XP26"/>
    <mergeCell ref="WC26:WF26"/>
    <mergeCell ref="WG26:WJ26"/>
    <mergeCell ref="WK26:WN26"/>
    <mergeCell ref="WO26:WR26"/>
    <mergeCell ref="WS26:WV26"/>
    <mergeCell ref="VI26:VL26"/>
    <mergeCell ref="VM26:VP26"/>
    <mergeCell ref="VQ26:VT26"/>
    <mergeCell ref="VU26:VX26"/>
    <mergeCell ref="VY26:WB26"/>
    <mergeCell ref="AAS26:AAV26"/>
    <mergeCell ref="AAW26:AAZ26"/>
    <mergeCell ref="ABA26:ABD26"/>
    <mergeCell ref="ABE26:ABH26"/>
    <mergeCell ref="ABI26:ABL26"/>
    <mergeCell ref="ZY26:AAB26"/>
    <mergeCell ref="AAC26:AAF26"/>
    <mergeCell ref="AAG26:AAJ26"/>
    <mergeCell ref="AAK26:AAN26"/>
    <mergeCell ref="AAO26:AAR26"/>
    <mergeCell ref="ZE26:ZH26"/>
    <mergeCell ref="ZI26:ZL26"/>
    <mergeCell ref="ZM26:ZP26"/>
    <mergeCell ref="ZQ26:ZT26"/>
    <mergeCell ref="ZU26:ZX26"/>
    <mergeCell ref="YK26:YN26"/>
    <mergeCell ref="YO26:YR26"/>
    <mergeCell ref="YS26:YV26"/>
    <mergeCell ref="YW26:YZ26"/>
    <mergeCell ref="ZA26:ZD26"/>
    <mergeCell ref="ADU26:ADX26"/>
    <mergeCell ref="ADY26:AEB26"/>
    <mergeCell ref="AEC26:AEF26"/>
    <mergeCell ref="AEG26:AEJ26"/>
    <mergeCell ref="AEK26:AEN26"/>
    <mergeCell ref="ADA26:ADD26"/>
    <mergeCell ref="ADE26:ADH26"/>
    <mergeCell ref="ADI26:ADL26"/>
    <mergeCell ref="ADM26:ADP26"/>
    <mergeCell ref="ADQ26:ADT26"/>
    <mergeCell ref="ACG26:ACJ26"/>
    <mergeCell ref="ACK26:ACN26"/>
    <mergeCell ref="ACO26:ACR26"/>
    <mergeCell ref="ACS26:ACV26"/>
    <mergeCell ref="ACW26:ACZ26"/>
    <mergeCell ref="ABM26:ABP26"/>
    <mergeCell ref="ABQ26:ABT26"/>
    <mergeCell ref="ABU26:ABX26"/>
    <mergeCell ref="ABY26:ACB26"/>
    <mergeCell ref="ACC26:ACF26"/>
    <mergeCell ref="AGW26:AGZ26"/>
    <mergeCell ref="AHA26:AHD26"/>
    <mergeCell ref="AHE26:AHH26"/>
    <mergeCell ref="AHI26:AHL26"/>
    <mergeCell ref="AHM26:AHP26"/>
    <mergeCell ref="AGC26:AGF26"/>
    <mergeCell ref="AGG26:AGJ26"/>
    <mergeCell ref="AGK26:AGN26"/>
    <mergeCell ref="AGO26:AGR26"/>
    <mergeCell ref="AGS26:AGV26"/>
    <mergeCell ref="AFI26:AFL26"/>
    <mergeCell ref="AFM26:AFP26"/>
    <mergeCell ref="AFQ26:AFT26"/>
    <mergeCell ref="AFU26:AFX26"/>
    <mergeCell ref="AFY26:AGB26"/>
    <mergeCell ref="AEO26:AER26"/>
    <mergeCell ref="AES26:AEV26"/>
    <mergeCell ref="AEW26:AEZ26"/>
    <mergeCell ref="AFA26:AFD26"/>
    <mergeCell ref="AFE26:AFH26"/>
    <mergeCell ref="AJY26:AKB26"/>
    <mergeCell ref="AKC26:AKF26"/>
    <mergeCell ref="AKG26:AKJ26"/>
    <mergeCell ref="AKK26:AKN26"/>
    <mergeCell ref="AKO26:AKR26"/>
    <mergeCell ref="AJE26:AJH26"/>
    <mergeCell ref="AJI26:AJL26"/>
    <mergeCell ref="AJM26:AJP26"/>
    <mergeCell ref="AJQ26:AJT26"/>
    <mergeCell ref="AJU26:AJX26"/>
    <mergeCell ref="AIK26:AIN26"/>
    <mergeCell ref="AIO26:AIR26"/>
    <mergeCell ref="AIS26:AIV26"/>
    <mergeCell ref="AIW26:AIZ26"/>
    <mergeCell ref="AJA26:AJD26"/>
    <mergeCell ref="AHQ26:AHT26"/>
    <mergeCell ref="AHU26:AHX26"/>
    <mergeCell ref="AHY26:AIB26"/>
    <mergeCell ref="AIC26:AIF26"/>
    <mergeCell ref="AIG26:AIJ26"/>
    <mergeCell ref="ANA26:AND26"/>
    <mergeCell ref="ANE26:ANH26"/>
    <mergeCell ref="ANI26:ANL26"/>
    <mergeCell ref="ANM26:ANP26"/>
    <mergeCell ref="ANQ26:ANT26"/>
    <mergeCell ref="AMG26:AMJ26"/>
    <mergeCell ref="AMK26:AMN26"/>
    <mergeCell ref="AMO26:AMR26"/>
    <mergeCell ref="AMS26:AMV26"/>
    <mergeCell ref="AMW26:AMZ26"/>
    <mergeCell ref="ALM26:ALP26"/>
    <mergeCell ref="ALQ26:ALT26"/>
    <mergeCell ref="ALU26:ALX26"/>
    <mergeCell ref="ALY26:AMB26"/>
    <mergeCell ref="AMC26:AMF26"/>
    <mergeCell ref="AKS26:AKV26"/>
    <mergeCell ref="AKW26:AKZ26"/>
    <mergeCell ref="ALA26:ALD26"/>
    <mergeCell ref="ALE26:ALH26"/>
    <mergeCell ref="ALI26:ALL26"/>
    <mergeCell ref="AQC26:AQF26"/>
    <mergeCell ref="AQG26:AQJ26"/>
    <mergeCell ref="AQK26:AQN26"/>
    <mergeCell ref="AQO26:AQR26"/>
    <mergeCell ref="AQS26:AQV26"/>
    <mergeCell ref="API26:APL26"/>
    <mergeCell ref="APM26:APP26"/>
    <mergeCell ref="APQ26:APT26"/>
    <mergeCell ref="APU26:APX26"/>
    <mergeCell ref="APY26:AQB26"/>
    <mergeCell ref="AOO26:AOR26"/>
    <mergeCell ref="AOS26:AOV26"/>
    <mergeCell ref="AOW26:AOZ26"/>
    <mergeCell ref="APA26:APD26"/>
    <mergeCell ref="APE26:APH26"/>
    <mergeCell ref="ANU26:ANX26"/>
    <mergeCell ref="ANY26:AOB26"/>
    <mergeCell ref="AOC26:AOF26"/>
    <mergeCell ref="AOG26:AOJ26"/>
    <mergeCell ref="AOK26:AON26"/>
    <mergeCell ref="ATE26:ATH26"/>
    <mergeCell ref="ATI26:ATL26"/>
    <mergeCell ref="ATM26:ATP26"/>
    <mergeCell ref="ATQ26:ATT26"/>
    <mergeCell ref="ATU26:ATX26"/>
    <mergeCell ref="ASK26:ASN26"/>
    <mergeCell ref="ASO26:ASR26"/>
    <mergeCell ref="ASS26:ASV26"/>
    <mergeCell ref="ASW26:ASZ26"/>
    <mergeCell ref="ATA26:ATD26"/>
    <mergeCell ref="ARQ26:ART26"/>
    <mergeCell ref="ARU26:ARX26"/>
    <mergeCell ref="ARY26:ASB26"/>
    <mergeCell ref="ASC26:ASF26"/>
    <mergeCell ref="ASG26:ASJ26"/>
    <mergeCell ref="AQW26:AQZ26"/>
    <mergeCell ref="ARA26:ARD26"/>
    <mergeCell ref="ARE26:ARH26"/>
    <mergeCell ref="ARI26:ARL26"/>
    <mergeCell ref="ARM26:ARP26"/>
    <mergeCell ref="AWG26:AWJ26"/>
    <mergeCell ref="AWK26:AWN26"/>
    <mergeCell ref="AWO26:AWR26"/>
    <mergeCell ref="AWS26:AWV26"/>
    <mergeCell ref="AWW26:AWZ26"/>
    <mergeCell ref="AVM26:AVP26"/>
    <mergeCell ref="AVQ26:AVT26"/>
    <mergeCell ref="AVU26:AVX26"/>
    <mergeCell ref="AVY26:AWB26"/>
    <mergeCell ref="AWC26:AWF26"/>
    <mergeCell ref="AUS26:AUV26"/>
    <mergeCell ref="AUW26:AUZ26"/>
    <mergeCell ref="AVA26:AVD26"/>
    <mergeCell ref="AVE26:AVH26"/>
    <mergeCell ref="AVI26:AVL26"/>
    <mergeCell ref="ATY26:AUB26"/>
    <mergeCell ref="AUC26:AUF26"/>
    <mergeCell ref="AUG26:AUJ26"/>
    <mergeCell ref="AUK26:AUN26"/>
    <mergeCell ref="AUO26:AUR26"/>
    <mergeCell ref="AZI26:AZL26"/>
    <mergeCell ref="AZM26:AZP26"/>
    <mergeCell ref="AZQ26:AZT26"/>
    <mergeCell ref="AZU26:AZX26"/>
    <mergeCell ref="AZY26:BAB26"/>
    <mergeCell ref="AYO26:AYR26"/>
    <mergeCell ref="AYS26:AYV26"/>
    <mergeCell ref="AYW26:AYZ26"/>
    <mergeCell ref="AZA26:AZD26"/>
    <mergeCell ref="AZE26:AZH26"/>
    <mergeCell ref="AXU26:AXX26"/>
    <mergeCell ref="AXY26:AYB26"/>
    <mergeCell ref="AYC26:AYF26"/>
    <mergeCell ref="AYG26:AYJ26"/>
    <mergeCell ref="AYK26:AYN26"/>
    <mergeCell ref="AXA26:AXD26"/>
    <mergeCell ref="AXE26:AXH26"/>
    <mergeCell ref="AXI26:AXL26"/>
    <mergeCell ref="AXM26:AXP26"/>
    <mergeCell ref="AXQ26:AXT26"/>
    <mergeCell ref="BCK26:BCN26"/>
    <mergeCell ref="BCO26:BCR26"/>
    <mergeCell ref="BCS26:BCV26"/>
    <mergeCell ref="BCW26:BCZ26"/>
    <mergeCell ref="BDA26:BDD26"/>
    <mergeCell ref="BBQ26:BBT26"/>
    <mergeCell ref="BBU26:BBX26"/>
    <mergeCell ref="BBY26:BCB26"/>
    <mergeCell ref="BCC26:BCF26"/>
    <mergeCell ref="BCG26:BCJ26"/>
    <mergeCell ref="BAW26:BAZ26"/>
    <mergeCell ref="BBA26:BBD26"/>
    <mergeCell ref="BBE26:BBH26"/>
    <mergeCell ref="BBI26:BBL26"/>
    <mergeCell ref="BBM26:BBP26"/>
    <mergeCell ref="BAC26:BAF26"/>
    <mergeCell ref="BAG26:BAJ26"/>
    <mergeCell ref="BAK26:BAN26"/>
    <mergeCell ref="BAO26:BAR26"/>
    <mergeCell ref="BAS26:BAV26"/>
    <mergeCell ref="BFM26:BFP26"/>
    <mergeCell ref="BFQ26:BFT26"/>
    <mergeCell ref="BFU26:BFX26"/>
    <mergeCell ref="BFY26:BGB26"/>
    <mergeCell ref="BGC26:BGF26"/>
    <mergeCell ref="BES26:BEV26"/>
    <mergeCell ref="BEW26:BEZ26"/>
    <mergeCell ref="BFA26:BFD26"/>
    <mergeCell ref="BFE26:BFH26"/>
    <mergeCell ref="BFI26:BFL26"/>
    <mergeCell ref="BDY26:BEB26"/>
    <mergeCell ref="BEC26:BEF26"/>
    <mergeCell ref="BEG26:BEJ26"/>
    <mergeCell ref="BEK26:BEN26"/>
    <mergeCell ref="BEO26:BER26"/>
    <mergeCell ref="BDE26:BDH26"/>
    <mergeCell ref="BDI26:BDL26"/>
    <mergeCell ref="BDM26:BDP26"/>
    <mergeCell ref="BDQ26:BDT26"/>
    <mergeCell ref="BDU26:BDX26"/>
    <mergeCell ref="BIO26:BIR26"/>
    <mergeCell ref="BIS26:BIV26"/>
    <mergeCell ref="BIW26:BIZ26"/>
    <mergeCell ref="BJA26:BJD26"/>
    <mergeCell ref="BJE26:BJH26"/>
    <mergeCell ref="BHU26:BHX26"/>
    <mergeCell ref="BHY26:BIB26"/>
    <mergeCell ref="BIC26:BIF26"/>
    <mergeCell ref="BIG26:BIJ26"/>
    <mergeCell ref="BIK26:BIN26"/>
    <mergeCell ref="BHA26:BHD26"/>
    <mergeCell ref="BHE26:BHH26"/>
    <mergeCell ref="BHI26:BHL26"/>
    <mergeCell ref="BHM26:BHP26"/>
    <mergeCell ref="BHQ26:BHT26"/>
    <mergeCell ref="BGG26:BGJ26"/>
    <mergeCell ref="BGK26:BGN26"/>
    <mergeCell ref="BGO26:BGR26"/>
    <mergeCell ref="BGS26:BGV26"/>
    <mergeCell ref="BGW26:BGZ26"/>
    <mergeCell ref="BLQ26:BLT26"/>
    <mergeCell ref="BLU26:BLX26"/>
    <mergeCell ref="BLY26:BMB26"/>
    <mergeCell ref="BMC26:BMF26"/>
    <mergeCell ref="BMG26:BMJ26"/>
    <mergeCell ref="BKW26:BKZ26"/>
    <mergeCell ref="BLA26:BLD26"/>
    <mergeCell ref="BLE26:BLH26"/>
    <mergeCell ref="BLI26:BLL26"/>
    <mergeCell ref="BLM26:BLP26"/>
    <mergeCell ref="BKC26:BKF26"/>
    <mergeCell ref="BKG26:BKJ26"/>
    <mergeCell ref="BKK26:BKN26"/>
    <mergeCell ref="BKO26:BKR26"/>
    <mergeCell ref="BKS26:BKV26"/>
    <mergeCell ref="BJI26:BJL26"/>
    <mergeCell ref="BJM26:BJP26"/>
    <mergeCell ref="BJQ26:BJT26"/>
    <mergeCell ref="BJU26:BJX26"/>
    <mergeCell ref="BJY26:BKB26"/>
    <mergeCell ref="BOS26:BOV26"/>
    <mergeCell ref="BOW26:BOZ26"/>
    <mergeCell ref="BPA26:BPD26"/>
    <mergeCell ref="BPE26:BPH26"/>
    <mergeCell ref="BPI26:BPL26"/>
    <mergeCell ref="BNY26:BOB26"/>
    <mergeCell ref="BOC26:BOF26"/>
    <mergeCell ref="BOG26:BOJ26"/>
    <mergeCell ref="BOK26:BON26"/>
    <mergeCell ref="BOO26:BOR26"/>
    <mergeCell ref="BNE26:BNH26"/>
    <mergeCell ref="BNI26:BNL26"/>
    <mergeCell ref="BNM26:BNP26"/>
    <mergeCell ref="BNQ26:BNT26"/>
    <mergeCell ref="BNU26:BNX26"/>
    <mergeCell ref="BMK26:BMN26"/>
    <mergeCell ref="BMO26:BMR26"/>
    <mergeCell ref="BMS26:BMV26"/>
    <mergeCell ref="BMW26:BMZ26"/>
    <mergeCell ref="BNA26:BND26"/>
    <mergeCell ref="BRU26:BRX26"/>
    <mergeCell ref="BRY26:BSB26"/>
    <mergeCell ref="BSC26:BSF26"/>
    <mergeCell ref="BSG26:BSJ26"/>
    <mergeCell ref="BSK26:BSN26"/>
    <mergeCell ref="BRA26:BRD26"/>
    <mergeCell ref="BRE26:BRH26"/>
    <mergeCell ref="BRI26:BRL26"/>
    <mergeCell ref="BRM26:BRP26"/>
    <mergeCell ref="BRQ26:BRT26"/>
    <mergeCell ref="BQG26:BQJ26"/>
    <mergeCell ref="BQK26:BQN26"/>
    <mergeCell ref="BQO26:BQR26"/>
    <mergeCell ref="BQS26:BQV26"/>
    <mergeCell ref="BQW26:BQZ26"/>
    <mergeCell ref="BPM26:BPP26"/>
    <mergeCell ref="BPQ26:BPT26"/>
    <mergeCell ref="BPU26:BPX26"/>
    <mergeCell ref="BPY26:BQB26"/>
    <mergeCell ref="BQC26:BQF26"/>
    <mergeCell ref="BUW26:BUZ26"/>
    <mergeCell ref="BVA26:BVD26"/>
    <mergeCell ref="BVE26:BVH26"/>
    <mergeCell ref="BVI26:BVL26"/>
    <mergeCell ref="BVM26:BVP26"/>
    <mergeCell ref="BUC26:BUF26"/>
    <mergeCell ref="BUG26:BUJ26"/>
    <mergeCell ref="BUK26:BUN26"/>
    <mergeCell ref="BUO26:BUR26"/>
    <mergeCell ref="BUS26:BUV26"/>
    <mergeCell ref="BTI26:BTL26"/>
    <mergeCell ref="BTM26:BTP26"/>
    <mergeCell ref="BTQ26:BTT26"/>
    <mergeCell ref="BTU26:BTX26"/>
    <mergeCell ref="BTY26:BUB26"/>
    <mergeCell ref="BSO26:BSR26"/>
    <mergeCell ref="BSS26:BSV26"/>
    <mergeCell ref="BSW26:BSZ26"/>
    <mergeCell ref="BTA26:BTD26"/>
    <mergeCell ref="BTE26:BTH26"/>
    <mergeCell ref="BXY26:BYB26"/>
    <mergeCell ref="BYC26:BYF26"/>
    <mergeCell ref="BYG26:BYJ26"/>
    <mergeCell ref="BYK26:BYN26"/>
    <mergeCell ref="BYO26:BYR26"/>
    <mergeCell ref="BXE26:BXH26"/>
    <mergeCell ref="BXI26:BXL26"/>
    <mergeCell ref="BXM26:BXP26"/>
    <mergeCell ref="BXQ26:BXT26"/>
    <mergeCell ref="BXU26:BXX26"/>
    <mergeCell ref="BWK26:BWN26"/>
    <mergeCell ref="BWO26:BWR26"/>
    <mergeCell ref="BWS26:BWV26"/>
    <mergeCell ref="BWW26:BWZ26"/>
    <mergeCell ref="BXA26:BXD26"/>
    <mergeCell ref="BVQ26:BVT26"/>
    <mergeCell ref="BVU26:BVX26"/>
    <mergeCell ref="BVY26:BWB26"/>
    <mergeCell ref="BWC26:BWF26"/>
    <mergeCell ref="BWG26:BWJ26"/>
    <mergeCell ref="CBA26:CBD26"/>
    <mergeCell ref="CBE26:CBH26"/>
    <mergeCell ref="CBI26:CBL26"/>
    <mergeCell ref="CBM26:CBP26"/>
    <mergeCell ref="CBQ26:CBT26"/>
    <mergeCell ref="CAG26:CAJ26"/>
    <mergeCell ref="CAK26:CAN26"/>
    <mergeCell ref="CAO26:CAR26"/>
    <mergeCell ref="CAS26:CAV26"/>
    <mergeCell ref="CAW26:CAZ26"/>
    <mergeCell ref="BZM26:BZP26"/>
    <mergeCell ref="BZQ26:BZT26"/>
    <mergeCell ref="BZU26:BZX26"/>
    <mergeCell ref="BZY26:CAB26"/>
    <mergeCell ref="CAC26:CAF26"/>
    <mergeCell ref="BYS26:BYV26"/>
    <mergeCell ref="BYW26:BYZ26"/>
    <mergeCell ref="BZA26:BZD26"/>
    <mergeCell ref="BZE26:BZH26"/>
    <mergeCell ref="BZI26:BZL26"/>
    <mergeCell ref="CEC26:CEF26"/>
    <mergeCell ref="CEG26:CEJ26"/>
    <mergeCell ref="CEK26:CEN26"/>
    <mergeCell ref="CEO26:CER26"/>
    <mergeCell ref="CES26:CEV26"/>
    <mergeCell ref="CDI26:CDL26"/>
    <mergeCell ref="CDM26:CDP26"/>
    <mergeCell ref="CDQ26:CDT26"/>
    <mergeCell ref="CDU26:CDX26"/>
    <mergeCell ref="CDY26:CEB26"/>
    <mergeCell ref="CCO26:CCR26"/>
    <mergeCell ref="CCS26:CCV26"/>
    <mergeCell ref="CCW26:CCZ26"/>
    <mergeCell ref="CDA26:CDD26"/>
    <mergeCell ref="CDE26:CDH26"/>
    <mergeCell ref="CBU26:CBX26"/>
    <mergeCell ref="CBY26:CCB26"/>
    <mergeCell ref="CCC26:CCF26"/>
    <mergeCell ref="CCG26:CCJ26"/>
    <mergeCell ref="CCK26:CCN26"/>
    <mergeCell ref="CHE26:CHH26"/>
    <mergeCell ref="CHI26:CHL26"/>
    <mergeCell ref="CHM26:CHP26"/>
    <mergeCell ref="CHQ26:CHT26"/>
    <mergeCell ref="CHU26:CHX26"/>
    <mergeCell ref="CGK26:CGN26"/>
    <mergeCell ref="CGO26:CGR26"/>
    <mergeCell ref="CGS26:CGV26"/>
    <mergeCell ref="CGW26:CGZ26"/>
    <mergeCell ref="CHA26:CHD26"/>
    <mergeCell ref="CFQ26:CFT26"/>
    <mergeCell ref="CFU26:CFX26"/>
    <mergeCell ref="CFY26:CGB26"/>
    <mergeCell ref="CGC26:CGF26"/>
    <mergeCell ref="CGG26:CGJ26"/>
    <mergeCell ref="CEW26:CEZ26"/>
    <mergeCell ref="CFA26:CFD26"/>
    <mergeCell ref="CFE26:CFH26"/>
    <mergeCell ref="CFI26:CFL26"/>
    <mergeCell ref="CFM26:CFP26"/>
    <mergeCell ref="CKG26:CKJ26"/>
    <mergeCell ref="CKK26:CKN26"/>
    <mergeCell ref="CKO26:CKR26"/>
    <mergeCell ref="CKS26:CKV26"/>
    <mergeCell ref="CKW26:CKZ26"/>
    <mergeCell ref="CJM26:CJP26"/>
    <mergeCell ref="CJQ26:CJT26"/>
    <mergeCell ref="CJU26:CJX26"/>
    <mergeCell ref="CJY26:CKB26"/>
    <mergeCell ref="CKC26:CKF26"/>
    <mergeCell ref="CIS26:CIV26"/>
    <mergeCell ref="CIW26:CIZ26"/>
    <mergeCell ref="CJA26:CJD26"/>
    <mergeCell ref="CJE26:CJH26"/>
    <mergeCell ref="CJI26:CJL26"/>
    <mergeCell ref="CHY26:CIB26"/>
    <mergeCell ref="CIC26:CIF26"/>
    <mergeCell ref="CIG26:CIJ26"/>
    <mergeCell ref="CIK26:CIN26"/>
    <mergeCell ref="CIO26:CIR26"/>
    <mergeCell ref="CNI26:CNL26"/>
    <mergeCell ref="CNM26:CNP26"/>
    <mergeCell ref="CNQ26:CNT26"/>
    <mergeCell ref="CNU26:CNX26"/>
    <mergeCell ref="CNY26:COB26"/>
    <mergeCell ref="CMO26:CMR26"/>
    <mergeCell ref="CMS26:CMV26"/>
    <mergeCell ref="CMW26:CMZ26"/>
    <mergeCell ref="CNA26:CND26"/>
    <mergeCell ref="CNE26:CNH26"/>
    <mergeCell ref="CLU26:CLX26"/>
    <mergeCell ref="CLY26:CMB26"/>
    <mergeCell ref="CMC26:CMF26"/>
    <mergeCell ref="CMG26:CMJ26"/>
    <mergeCell ref="CMK26:CMN26"/>
    <mergeCell ref="CLA26:CLD26"/>
    <mergeCell ref="CLE26:CLH26"/>
    <mergeCell ref="CLI26:CLL26"/>
    <mergeCell ref="CLM26:CLP26"/>
    <mergeCell ref="CLQ26:CLT26"/>
    <mergeCell ref="CQK26:CQN26"/>
    <mergeCell ref="CQO26:CQR26"/>
    <mergeCell ref="CQS26:CQV26"/>
    <mergeCell ref="CQW26:CQZ26"/>
    <mergeCell ref="CRA26:CRD26"/>
    <mergeCell ref="CPQ26:CPT26"/>
    <mergeCell ref="CPU26:CPX26"/>
    <mergeCell ref="CPY26:CQB26"/>
    <mergeCell ref="CQC26:CQF26"/>
    <mergeCell ref="CQG26:CQJ26"/>
    <mergeCell ref="COW26:COZ26"/>
    <mergeCell ref="CPA26:CPD26"/>
    <mergeCell ref="CPE26:CPH26"/>
    <mergeCell ref="CPI26:CPL26"/>
    <mergeCell ref="CPM26:CPP26"/>
    <mergeCell ref="COC26:COF26"/>
    <mergeCell ref="COG26:COJ26"/>
    <mergeCell ref="COK26:CON26"/>
    <mergeCell ref="COO26:COR26"/>
    <mergeCell ref="COS26:COV26"/>
    <mergeCell ref="CTM26:CTP26"/>
    <mergeCell ref="CTQ26:CTT26"/>
    <mergeCell ref="CTU26:CTX26"/>
    <mergeCell ref="CTY26:CUB26"/>
    <mergeCell ref="CUC26:CUF26"/>
    <mergeCell ref="CSS26:CSV26"/>
    <mergeCell ref="CSW26:CSZ26"/>
    <mergeCell ref="CTA26:CTD26"/>
    <mergeCell ref="CTE26:CTH26"/>
    <mergeCell ref="CTI26:CTL26"/>
    <mergeCell ref="CRY26:CSB26"/>
    <mergeCell ref="CSC26:CSF26"/>
    <mergeCell ref="CSG26:CSJ26"/>
    <mergeCell ref="CSK26:CSN26"/>
    <mergeCell ref="CSO26:CSR26"/>
    <mergeCell ref="CRE26:CRH26"/>
    <mergeCell ref="CRI26:CRL26"/>
    <mergeCell ref="CRM26:CRP26"/>
    <mergeCell ref="CRQ26:CRT26"/>
    <mergeCell ref="CRU26:CRX26"/>
    <mergeCell ref="CWO26:CWR26"/>
    <mergeCell ref="CWS26:CWV26"/>
    <mergeCell ref="CWW26:CWZ26"/>
    <mergeCell ref="CXA26:CXD26"/>
    <mergeCell ref="CXE26:CXH26"/>
    <mergeCell ref="CVU26:CVX26"/>
    <mergeCell ref="CVY26:CWB26"/>
    <mergeCell ref="CWC26:CWF26"/>
    <mergeCell ref="CWG26:CWJ26"/>
    <mergeCell ref="CWK26:CWN26"/>
    <mergeCell ref="CVA26:CVD26"/>
    <mergeCell ref="CVE26:CVH26"/>
    <mergeCell ref="CVI26:CVL26"/>
    <mergeCell ref="CVM26:CVP26"/>
    <mergeCell ref="CVQ26:CVT26"/>
    <mergeCell ref="CUG26:CUJ26"/>
    <mergeCell ref="CUK26:CUN26"/>
    <mergeCell ref="CUO26:CUR26"/>
    <mergeCell ref="CUS26:CUV26"/>
    <mergeCell ref="CUW26:CUZ26"/>
    <mergeCell ref="CZQ26:CZT26"/>
    <mergeCell ref="CZU26:CZX26"/>
    <mergeCell ref="CZY26:DAB26"/>
    <mergeCell ref="DAC26:DAF26"/>
    <mergeCell ref="DAG26:DAJ26"/>
    <mergeCell ref="CYW26:CYZ26"/>
    <mergeCell ref="CZA26:CZD26"/>
    <mergeCell ref="CZE26:CZH26"/>
    <mergeCell ref="CZI26:CZL26"/>
    <mergeCell ref="CZM26:CZP26"/>
    <mergeCell ref="CYC26:CYF26"/>
    <mergeCell ref="CYG26:CYJ26"/>
    <mergeCell ref="CYK26:CYN26"/>
    <mergeCell ref="CYO26:CYR26"/>
    <mergeCell ref="CYS26:CYV26"/>
    <mergeCell ref="CXI26:CXL26"/>
    <mergeCell ref="CXM26:CXP26"/>
    <mergeCell ref="CXQ26:CXT26"/>
    <mergeCell ref="CXU26:CXX26"/>
    <mergeCell ref="CXY26:CYB26"/>
    <mergeCell ref="DCS26:DCV26"/>
    <mergeCell ref="DCW26:DCZ26"/>
    <mergeCell ref="DDA26:DDD26"/>
    <mergeCell ref="DDE26:DDH26"/>
    <mergeCell ref="DDI26:DDL26"/>
    <mergeCell ref="DBY26:DCB26"/>
    <mergeCell ref="DCC26:DCF26"/>
    <mergeCell ref="DCG26:DCJ26"/>
    <mergeCell ref="DCK26:DCN26"/>
    <mergeCell ref="DCO26:DCR26"/>
    <mergeCell ref="DBE26:DBH26"/>
    <mergeCell ref="DBI26:DBL26"/>
    <mergeCell ref="DBM26:DBP26"/>
    <mergeCell ref="DBQ26:DBT26"/>
    <mergeCell ref="DBU26:DBX26"/>
    <mergeCell ref="DAK26:DAN26"/>
    <mergeCell ref="DAO26:DAR26"/>
    <mergeCell ref="DAS26:DAV26"/>
    <mergeCell ref="DAW26:DAZ26"/>
    <mergeCell ref="DBA26:DBD26"/>
    <mergeCell ref="DFU26:DFX26"/>
    <mergeCell ref="DFY26:DGB26"/>
    <mergeCell ref="DGC26:DGF26"/>
    <mergeCell ref="DGG26:DGJ26"/>
    <mergeCell ref="DGK26:DGN26"/>
    <mergeCell ref="DFA26:DFD26"/>
    <mergeCell ref="DFE26:DFH26"/>
    <mergeCell ref="DFI26:DFL26"/>
    <mergeCell ref="DFM26:DFP26"/>
    <mergeCell ref="DFQ26:DFT26"/>
    <mergeCell ref="DEG26:DEJ26"/>
    <mergeCell ref="DEK26:DEN26"/>
    <mergeCell ref="DEO26:DER26"/>
    <mergeCell ref="DES26:DEV26"/>
    <mergeCell ref="DEW26:DEZ26"/>
    <mergeCell ref="DDM26:DDP26"/>
    <mergeCell ref="DDQ26:DDT26"/>
    <mergeCell ref="DDU26:DDX26"/>
    <mergeCell ref="DDY26:DEB26"/>
    <mergeCell ref="DEC26:DEF26"/>
    <mergeCell ref="DIW26:DIZ26"/>
    <mergeCell ref="DJA26:DJD26"/>
    <mergeCell ref="DJE26:DJH26"/>
    <mergeCell ref="DJI26:DJL26"/>
    <mergeCell ref="DJM26:DJP26"/>
    <mergeCell ref="DIC26:DIF26"/>
    <mergeCell ref="DIG26:DIJ26"/>
    <mergeCell ref="DIK26:DIN26"/>
    <mergeCell ref="DIO26:DIR26"/>
    <mergeCell ref="DIS26:DIV26"/>
    <mergeCell ref="DHI26:DHL26"/>
    <mergeCell ref="DHM26:DHP26"/>
    <mergeCell ref="DHQ26:DHT26"/>
    <mergeCell ref="DHU26:DHX26"/>
    <mergeCell ref="DHY26:DIB26"/>
    <mergeCell ref="DGO26:DGR26"/>
    <mergeCell ref="DGS26:DGV26"/>
    <mergeCell ref="DGW26:DGZ26"/>
    <mergeCell ref="DHA26:DHD26"/>
    <mergeCell ref="DHE26:DHH26"/>
    <mergeCell ref="DLY26:DMB26"/>
    <mergeCell ref="DMC26:DMF26"/>
    <mergeCell ref="DMG26:DMJ26"/>
    <mergeCell ref="DMK26:DMN26"/>
    <mergeCell ref="DMO26:DMR26"/>
    <mergeCell ref="DLE26:DLH26"/>
    <mergeCell ref="DLI26:DLL26"/>
    <mergeCell ref="DLM26:DLP26"/>
    <mergeCell ref="DLQ26:DLT26"/>
    <mergeCell ref="DLU26:DLX26"/>
    <mergeCell ref="DKK26:DKN26"/>
    <mergeCell ref="DKO26:DKR26"/>
    <mergeCell ref="DKS26:DKV26"/>
    <mergeCell ref="DKW26:DKZ26"/>
    <mergeCell ref="DLA26:DLD26"/>
    <mergeCell ref="DJQ26:DJT26"/>
    <mergeCell ref="DJU26:DJX26"/>
    <mergeCell ref="DJY26:DKB26"/>
    <mergeCell ref="DKC26:DKF26"/>
    <mergeCell ref="DKG26:DKJ26"/>
    <mergeCell ref="DPA26:DPD26"/>
    <mergeCell ref="DPE26:DPH26"/>
    <mergeCell ref="DPI26:DPL26"/>
    <mergeCell ref="DPM26:DPP26"/>
    <mergeCell ref="DPQ26:DPT26"/>
    <mergeCell ref="DOG26:DOJ26"/>
    <mergeCell ref="DOK26:DON26"/>
    <mergeCell ref="DOO26:DOR26"/>
    <mergeCell ref="DOS26:DOV26"/>
    <mergeCell ref="DOW26:DOZ26"/>
    <mergeCell ref="DNM26:DNP26"/>
    <mergeCell ref="DNQ26:DNT26"/>
    <mergeCell ref="DNU26:DNX26"/>
    <mergeCell ref="DNY26:DOB26"/>
    <mergeCell ref="DOC26:DOF26"/>
    <mergeCell ref="DMS26:DMV26"/>
    <mergeCell ref="DMW26:DMZ26"/>
    <mergeCell ref="DNA26:DND26"/>
    <mergeCell ref="DNE26:DNH26"/>
    <mergeCell ref="DNI26:DNL26"/>
    <mergeCell ref="DSC26:DSF26"/>
    <mergeCell ref="DSG26:DSJ26"/>
    <mergeCell ref="DSK26:DSN26"/>
    <mergeCell ref="DSO26:DSR26"/>
    <mergeCell ref="DSS26:DSV26"/>
    <mergeCell ref="DRI26:DRL26"/>
    <mergeCell ref="DRM26:DRP26"/>
    <mergeCell ref="DRQ26:DRT26"/>
    <mergeCell ref="DRU26:DRX26"/>
    <mergeCell ref="DRY26:DSB26"/>
    <mergeCell ref="DQO26:DQR26"/>
    <mergeCell ref="DQS26:DQV26"/>
    <mergeCell ref="DQW26:DQZ26"/>
    <mergeCell ref="DRA26:DRD26"/>
    <mergeCell ref="DRE26:DRH26"/>
    <mergeCell ref="DPU26:DPX26"/>
    <mergeCell ref="DPY26:DQB26"/>
    <mergeCell ref="DQC26:DQF26"/>
    <mergeCell ref="DQG26:DQJ26"/>
    <mergeCell ref="DQK26:DQN26"/>
    <mergeCell ref="DVE26:DVH26"/>
    <mergeCell ref="DVI26:DVL26"/>
    <mergeCell ref="DVM26:DVP26"/>
    <mergeCell ref="DVQ26:DVT26"/>
    <mergeCell ref="DVU26:DVX26"/>
    <mergeCell ref="DUK26:DUN26"/>
    <mergeCell ref="DUO26:DUR26"/>
    <mergeCell ref="DUS26:DUV26"/>
    <mergeCell ref="DUW26:DUZ26"/>
    <mergeCell ref="DVA26:DVD26"/>
    <mergeCell ref="DTQ26:DTT26"/>
    <mergeCell ref="DTU26:DTX26"/>
    <mergeCell ref="DTY26:DUB26"/>
    <mergeCell ref="DUC26:DUF26"/>
    <mergeCell ref="DUG26:DUJ26"/>
    <mergeCell ref="DSW26:DSZ26"/>
    <mergeCell ref="DTA26:DTD26"/>
    <mergeCell ref="DTE26:DTH26"/>
    <mergeCell ref="DTI26:DTL26"/>
    <mergeCell ref="DTM26:DTP26"/>
    <mergeCell ref="DYG26:DYJ26"/>
    <mergeCell ref="DYK26:DYN26"/>
    <mergeCell ref="DYO26:DYR26"/>
    <mergeCell ref="DYS26:DYV26"/>
    <mergeCell ref="DYW26:DYZ26"/>
    <mergeCell ref="DXM26:DXP26"/>
    <mergeCell ref="DXQ26:DXT26"/>
    <mergeCell ref="DXU26:DXX26"/>
    <mergeCell ref="DXY26:DYB26"/>
    <mergeCell ref="DYC26:DYF26"/>
    <mergeCell ref="DWS26:DWV26"/>
    <mergeCell ref="DWW26:DWZ26"/>
    <mergeCell ref="DXA26:DXD26"/>
    <mergeCell ref="DXE26:DXH26"/>
    <mergeCell ref="DXI26:DXL26"/>
    <mergeCell ref="DVY26:DWB26"/>
    <mergeCell ref="DWC26:DWF26"/>
    <mergeCell ref="DWG26:DWJ26"/>
    <mergeCell ref="DWK26:DWN26"/>
    <mergeCell ref="DWO26:DWR26"/>
    <mergeCell ref="EBI26:EBL26"/>
    <mergeCell ref="EBM26:EBP26"/>
    <mergeCell ref="EBQ26:EBT26"/>
    <mergeCell ref="EBU26:EBX26"/>
    <mergeCell ref="EBY26:ECB26"/>
    <mergeCell ref="EAO26:EAR26"/>
    <mergeCell ref="EAS26:EAV26"/>
    <mergeCell ref="EAW26:EAZ26"/>
    <mergeCell ref="EBA26:EBD26"/>
    <mergeCell ref="EBE26:EBH26"/>
    <mergeCell ref="DZU26:DZX26"/>
    <mergeCell ref="DZY26:EAB26"/>
    <mergeCell ref="EAC26:EAF26"/>
    <mergeCell ref="EAG26:EAJ26"/>
    <mergeCell ref="EAK26:EAN26"/>
    <mergeCell ref="DZA26:DZD26"/>
    <mergeCell ref="DZE26:DZH26"/>
    <mergeCell ref="DZI26:DZL26"/>
    <mergeCell ref="DZM26:DZP26"/>
    <mergeCell ref="DZQ26:DZT26"/>
    <mergeCell ref="EEK26:EEN26"/>
    <mergeCell ref="EEO26:EER26"/>
    <mergeCell ref="EES26:EEV26"/>
    <mergeCell ref="EEW26:EEZ26"/>
    <mergeCell ref="EFA26:EFD26"/>
    <mergeCell ref="EDQ26:EDT26"/>
    <mergeCell ref="EDU26:EDX26"/>
    <mergeCell ref="EDY26:EEB26"/>
    <mergeCell ref="EEC26:EEF26"/>
    <mergeCell ref="EEG26:EEJ26"/>
    <mergeCell ref="ECW26:ECZ26"/>
    <mergeCell ref="EDA26:EDD26"/>
    <mergeCell ref="EDE26:EDH26"/>
    <mergeCell ref="EDI26:EDL26"/>
    <mergeCell ref="EDM26:EDP26"/>
    <mergeCell ref="ECC26:ECF26"/>
    <mergeCell ref="ECG26:ECJ26"/>
    <mergeCell ref="ECK26:ECN26"/>
    <mergeCell ref="ECO26:ECR26"/>
    <mergeCell ref="ECS26:ECV26"/>
    <mergeCell ref="EHM26:EHP26"/>
    <mergeCell ref="EHQ26:EHT26"/>
    <mergeCell ref="EHU26:EHX26"/>
    <mergeCell ref="EHY26:EIB26"/>
    <mergeCell ref="EIC26:EIF26"/>
    <mergeCell ref="EGS26:EGV26"/>
    <mergeCell ref="EGW26:EGZ26"/>
    <mergeCell ref="EHA26:EHD26"/>
    <mergeCell ref="EHE26:EHH26"/>
    <mergeCell ref="EHI26:EHL26"/>
    <mergeCell ref="EFY26:EGB26"/>
    <mergeCell ref="EGC26:EGF26"/>
    <mergeCell ref="EGG26:EGJ26"/>
    <mergeCell ref="EGK26:EGN26"/>
    <mergeCell ref="EGO26:EGR26"/>
    <mergeCell ref="EFE26:EFH26"/>
    <mergeCell ref="EFI26:EFL26"/>
    <mergeCell ref="EFM26:EFP26"/>
    <mergeCell ref="EFQ26:EFT26"/>
    <mergeCell ref="EFU26:EFX26"/>
    <mergeCell ref="EKO26:EKR26"/>
    <mergeCell ref="EKS26:EKV26"/>
    <mergeCell ref="EKW26:EKZ26"/>
    <mergeCell ref="ELA26:ELD26"/>
    <mergeCell ref="ELE26:ELH26"/>
    <mergeCell ref="EJU26:EJX26"/>
    <mergeCell ref="EJY26:EKB26"/>
    <mergeCell ref="EKC26:EKF26"/>
    <mergeCell ref="EKG26:EKJ26"/>
    <mergeCell ref="EKK26:EKN26"/>
    <mergeCell ref="EJA26:EJD26"/>
    <mergeCell ref="EJE26:EJH26"/>
    <mergeCell ref="EJI26:EJL26"/>
    <mergeCell ref="EJM26:EJP26"/>
    <mergeCell ref="EJQ26:EJT26"/>
    <mergeCell ref="EIG26:EIJ26"/>
    <mergeCell ref="EIK26:EIN26"/>
    <mergeCell ref="EIO26:EIR26"/>
    <mergeCell ref="EIS26:EIV26"/>
    <mergeCell ref="EIW26:EIZ26"/>
    <mergeCell ref="ENQ26:ENT26"/>
    <mergeCell ref="ENU26:ENX26"/>
    <mergeCell ref="ENY26:EOB26"/>
    <mergeCell ref="EOC26:EOF26"/>
    <mergeCell ref="EOG26:EOJ26"/>
    <mergeCell ref="EMW26:EMZ26"/>
    <mergeCell ref="ENA26:END26"/>
    <mergeCell ref="ENE26:ENH26"/>
    <mergeCell ref="ENI26:ENL26"/>
    <mergeCell ref="ENM26:ENP26"/>
    <mergeCell ref="EMC26:EMF26"/>
    <mergeCell ref="EMG26:EMJ26"/>
    <mergeCell ref="EMK26:EMN26"/>
    <mergeCell ref="EMO26:EMR26"/>
    <mergeCell ref="EMS26:EMV26"/>
    <mergeCell ref="ELI26:ELL26"/>
    <mergeCell ref="ELM26:ELP26"/>
    <mergeCell ref="ELQ26:ELT26"/>
    <mergeCell ref="ELU26:ELX26"/>
    <mergeCell ref="ELY26:EMB26"/>
    <mergeCell ref="EQS26:EQV26"/>
    <mergeCell ref="EQW26:EQZ26"/>
    <mergeCell ref="ERA26:ERD26"/>
    <mergeCell ref="ERE26:ERH26"/>
    <mergeCell ref="ERI26:ERL26"/>
    <mergeCell ref="EPY26:EQB26"/>
    <mergeCell ref="EQC26:EQF26"/>
    <mergeCell ref="EQG26:EQJ26"/>
    <mergeCell ref="EQK26:EQN26"/>
    <mergeCell ref="EQO26:EQR26"/>
    <mergeCell ref="EPE26:EPH26"/>
    <mergeCell ref="EPI26:EPL26"/>
    <mergeCell ref="EPM26:EPP26"/>
    <mergeCell ref="EPQ26:EPT26"/>
    <mergeCell ref="EPU26:EPX26"/>
    <mergeCell ref="EOK26:EON26"/>
    <mergeCell ref="EOO26:EOR26"/>
    <mergeCell ref="EOS26:EOV26"/>
    <mergeCell ref="EOW26:EOZ26"/>
    <mergeCell ref="EPA26:EPD26"/>
    <mergeCell ref="ETU26:ETX26"/>
    <mergeCell ref="ETY26:EUB26"/>
    <mergeCell ref="EUC26:EUF26"/>
    <mergeCell ref="EUG26:EUJ26"/>
    <mergeCell ref="EUK26:EUN26"/>
    <mergeCell ref="ETA26:ETD26"/>
    <mergeCell ref="ETE26:ETH26"/>
    <mergeCell ref="ETI26:ETL26"/>
    <mergeCell ref="ETM26:ETP26"/>
    <mergeCell ref="ETQ26:ETT26"/>
    <mergeCell ref="ESG26:ESJ26"/>
    <mergeCell ref="ESK26:ESN26"/>
    <mergeCell ref="ESO26:ESR26"/>
    <mergeCell ref="ESS26:ESV26"/>
    <mergeCell ref="ESW26:ESZ26"/>
    <mergeCell ref="ERM26:ERP26"/>
    <mergeCell ref="ERQ26:ERT26"/>
    <mergeCell ref="ERU26:ERX26"/>
    <mergeCell ref="ERY26:ESB26"/>
    <mergeCell ref="ESC26:ESF26"/>
    <mergeCell ref="EWW26:EWZ26"/>
    <mergeCell ref="EXA26:EXD26"/>
    <mergeCell ref="EXE26:EXH26"/>
    <mergeCell ref="EXI26:EXL26"/>
    <mergeCell ref="EXM26:EXP26"/>
    <mergeCell ref="EWC26:EWF26"/>
    <mergeCell ref="EWG26:EWJ26"/>
    <mergeCell ref="EWK26:EWN26"/>
    <mergeCell ref="EWO26:EWR26"/>
    <mergeCell ref="EWS26:EWV26"/>
    <mergeCell ref="EVI26:EVL26"/>
    <mergeCell ref="EVM26:EVP26"/>
    <mergeCell ref="EVQ26:EVT26"/>
    <mergeCell ref="EVU26:EVX26"/>
    <mergeCell ref="EVY26:EWB26"/>
    <mergeCell ref="EUO26:EUR26"/>
    <mergeCell ref="EUS26:EUV26"/>
    <mergeCell ref="EUW26:EUZ26"/>
    <mergeCell ref="EVA26:EVD26"/>
    <mergeCell ref="EVE26:EVH26"/>
    <mergeCell ref="EZY26:FAB26"/>
    <mergeCell ref="FAC26:FAF26"/>
    <mergeCell ref="FAG26:FAJ26"/>
    <mergeCell ref="FAK26:FAN26"/>
    <mergeCell ref="FAO26:FAR26"/>
    <mergeCell ref="EZE26:EZH26"/>
    <mergeCell ref="EZI26:EZL26"/>
    <mergeCell ref="EZM26:EZP26"/>
    <mergeCell ref="EZQ26:EZT26"/>
    <mergeCell ref="EZU26:EZX26"/>
    <mergeCell ref="EYK26:EYN26"/>
    <mergeCell ref="EYO26:EYR26"/>
    <mergeCell ref="EYS26:EYV26"/>
    <mergeCell ref="EYW26:EYZ26"/>
    <mergeCell ref="EZA26:EZD26"/>
    <mergeCell ref="EXQ26:EXT26"/>
    <mergeCell ref="EXU26:EXX26"/>
    <mergeCell ref="EXY26:EYB26"/>
    <mergeCell ref="EYC26:EYF26"/>
    <mergeCell ref="EYG26:EYJ26"/>
    <mergeCell ref="FDA26:FDD26"/>
    <mergeCell ref="FDE26:FDH26"/>
    <mergeCell ref="FDI26:FDL26"/>
    <mergeCell ref="FDM26:FDP26"/>
    <mergeCell ref="FDQ26:FDT26"/>
    <mergeCell ref="FCG26:FCJ26"/>
    <mergeCell ref="FCK26:FCN26"/>
    <mergeCell ref="FCO26:FCR26"/>
    <mergeCell ref="FCS26:FCV26"/>
    <mergeCell ref="FCW26:FCZ26"/>
    <mergeCell ref="FBM26:FBP26"/>
    <mergeCell ref="FBQ26:FBT26"/>
    <mergeCell ref="FBU26:FBX26"/>
    <mergeCell ref="FBY26:FCB26"/>
    <mergeCell ref="FCC26:FCF26"/>
    <mergeCell ref="FAS26:FAV26"/>
    <mergeCell ref="FAW26:FAZ26"/>
    <mergeCell ref="FBA26:FBD26"/>
    <mergeCell ref="FBE26:FBH26"/>
    <mergeCell ref="FBI26:FBL26"/>
    <mergeCell ref="FGC26:FGF26"/>
    <mergeCell ref="FGG26:FGJ26"/>
    <mergeCell ref="FGK26:FGN26"/>
    <mergeCell ref="FGO26:FGR26"/>
    <mergeCell ref="FGS26:FGV26"/>
    <mergeCell ref="FFI26:FFL26"/>
    <mergeCell ref="FFM26:FFP26"/>
    <mergeCell ref="FFQ26:FFT26"/>
    <mergeCell ref="FFU26:FFX26"/>
    <mergeCell ref="FFY26:FGB26"/>
    <mergeCell ref="FEO26:FER26"/>
    <mergeCell ref="FES26:FEV26"/>
    <mergeCell ref="FEW26:FEZ26"/>
    <mergeCell ref="FFA26:FFD26"/>
    <mergeCell ref="FFE26:FFH26"/>
    <mergeCell ref="FDU26:FDX26"/>
    <mergeCell ref="FDY26:FEB26"/>
    <mergeCell ref="FEC26:FEF26"/>
    <mergeCell ref="FEG26:FEJ26"/>
    <mergeCell ref="FEK26:FEN26"/>
    <mergeCell ref="FJE26:FJH26"/>
    <mergeCell ref="FJI26:FJL26"/>
    <mergeCell ref="FJM26:FJP26"/>
    <mergeCell ref="FJQ26:FJT26"/>
    <mergeCell ref="FJU26:FJX26"/>
    <mergeCell ref="FIK26:FIN26"/>
    <mergeCell ref="FIO26:FIR26"/>
    <mergeCell ref="FIS26:FIV26"/>
    <mergeCell ref="FIW26:FIZ26"/>
    <mergeCell ref="FJA26:FJD26"/>
    <mergeCell ref="FHQ26:FHT26"/>
    <mergeCell ref="FHU26:FHX26"/>
    <mergeCell ref="FHY26:FIB26"/>
    <mergeCell ref="FIC26:FIF26"/>
    <mergeCell ref="FIG26:FIJ26"/>
    <mergeCell ref="FGW26:FGZ26"/>
    <mergeCell ref="FHA26:FHD26"/>
    <mergeCell ref="FHE26:FHH26"/>
    <mergeCell ref="FHI26:FHL26"/>
    <mergeCell ref="FHM26:FHP26"/>
    <mergeCell ref="FMG26:FMJ26"/>
    <mergeCell ref="FMK26:FMN26"/>
    <mergeCell ref="FMO26:FMR26"/>
    <mergeCell ref="FMS26:FMV26"/>
    <mergeCell ref="FMW26:FMZ26"/>
    <mergeCell ref="FLM26:FLP26"/>
    <mergeCell ref="FLQ26:FLT26"/>
    <mergeCell ref="FLU26:FLX26"/>
    <mergeCell ref="FLY26:FMB26"/>
    <mergeCell ref="FMC26:FMF26"/>
    <mergeCell ref="FKS26:FKV26"/>
    <mergeCell ref="FKW26:FKZ26"/>
    <mergeCell ref="FLA26:FLD26"/>
    <mergeCell ref="FLE26:FLH26"/>
    <mergeCell ref="FLI26:FLL26"/>
    <mergeCell ref="FJY26:FKB26"/>
    <mergeCell ref="FKC26:FKF26"/>
    <mergeCell ref="FKG26:FKJ26"/>
    <mergeCell ref="FKK26:FKN26"/>
    <mergeCell ref="FKO26:FKR26"/>
    <mergeCell ref="FPI26:FPL26"/>
    <mergeCell ref="FPM26:FPP26"/>
    <mergeCell ref="FPQ26:FPT26"/>
    <mergeCell ref="FPU26:FPX26"/>
    <mergeCell ref="FPY26:FQB26"/>
    <mergeCell ref="FOO26:FOR26"/>
    <mergeCell ref="FOS26:FOV26"/>
    <mergeCell ref="FOW26:FOZ26"/>
    <mergeCell ref="FPA26:FPD26"/>
    <mergeCell ref="FPE26:FPH26"/>
    <mergeCell ref="FNU26:FNX26"/>
    <mergeCell ref="FNY26:FOB26"/>
    <mergeCell ref="FOC26:FOF26"/>
    <mergeCell ref="FOG26:FOJ26"/>
    <mergeCell ref="FOK26:FON26"/>
    <mergeCell ref="FNA26:FND26"/>
    <mergeCell ref="FNE26:FNH26"/>
    <mergeCell ref="FNI26:FNL26"/>
    <mergeCell ref="FNM26:FNP26"/>
    <mergeCell ref="FNQ26:FNT26"/>
    <mergeCell ref="FSK26:FSN26"/>
    <mergeCell ref="FSO26:FSR26"/>
    <mergeCell ref="FSS26:FSV26"/>
    <mergeCell ref="FSW26:FSZ26"/>
    <mergeCell ref="FTA26:FTD26"/>
    <mergeCell ref="FRQ26:FRT26"/>
    <mergeCell ref="FRU26:FRX26"/>
    <mergeCell ref="FRY26:FSB26"/>
    <mergeCell ref="FSC26:FSF26"/>
    <mergeCell ref="FSG26:FSJ26"/>
    <mergeCell ref="FQW26:FQZ26"/>
    <mergeCell ref="FRA26:FRD26"/>
    <mergeCell ref="FRE26:FRH26"/>
    <mergeCell ref="FRI26:FRL26"/>
    <mergeCell ref="FRM26:FRP26"/>
    <mergeCell ref="FQC26:FQF26"/>
    <mergeCell ref="FQG26:FQJ26"/>
    <mergeCell ref="FQK26:FQN26"/>
    <mergeCell ref="FQO26:FQR26"/>
    <mergeCell ref="FQS26:FQV26"/>
    <mergeCell ref="FVM26:FVP26"/>
    <mergeCell ref="FVQ26:FVT26"/>
    <mergeCell ref="FVU26:FVX26"/>
    <mergeCell ref="FVY26:FWB26"/>
    <mergeCell ref="FWC26:FWF26"/>
    <mergeCell ref="FUS26:FUV26"/>
    <mergeCell ref="FUW26:FUZ26"/>
    <mergeCell ref="FVA26:FVD26"/>
    <mergeCell ref="FVE26:FVH26"/>
    <mergeCell ref="FVI26:FVL26"/>
    <mergeCell ref="FTY26:FUB26"/>
    <mergeCell ref="FUC26:FUF26"/>
    <mergeCell ref="FUG26:FUJ26"/>
    <mergeCell ref="FUK26:FUN26"/>
    <mergeCell ref="FUO26:FUR26"/>
    <mergeCell ref="FTE26:FTH26"/>
    <mergeCell ref="FTI26:FTL26"/>
    <mergeCell ref="FTM26:FTP26"/>
    <mergeCell ref="FTQ26:FTT26"/>
    <mergeCell ref="FTU26:FTX26"/>
    <mergeCell ref="FYO26:FYR26"/>
    <mergeCell ref="FYS26:FYV26"/>
    <mergeCell ref="FYW26:FYZ26"/>
    <mergeCell ref="FZA26:FZD26"/>
    <mergeCell ref="FZE26:FZH26"/>
    <mergeCell ref="FXU26:FXX26"/>
    <mergeCell ref="FXY26:FYB26"/>
    <mergeCell ref="FYC26:FYF26"/>
    <mergeCell ref="FYG26:FYJ26"/>
    <mergeCell ref="FYK26:FYN26"/>
    <mergeCell ref="FXA26:FXD26"/>
    <mergeCell ref="FXE26:FXH26"/>
    <mergeCell ref="FXI26:FXL26"/>
    <mergeCell ref="FXM26:FXP26"/>
    <mergeCell ref="FXQ26:FXT26"/>
    <mergeCell ref="FWG26:FWJ26"/>
    <mergeCell ref="FWK26:FWN26"/>
    <mergeCell ref="FWO26:FWR26"/>
    <mergeCell ref="FWS26:FWV26"/>
    <mergeCell ref="FWW26:FWZ26"/>
    <mergeCell ref="GBQ26:GBT26"/>
    <mergeCell ref="GBU26:GBX26"/>
    <mergeCell ref="GBY26:GCB26"/>
    <mergeCell ref="GCC26:GCF26"/>
    <mergeCell ref="GCG26:GCJ26"/>
    <mergeCell ref="GAW26:GAZ26"/>
    <mergeCell ref="GBA26:GBD26"/>
    <mergeCell ref="GBE26:GBH26"/>
    <mergeCell ref="GBI26:GBL26"/>
    <mergeCell ref="GBM26:GBP26"/>
    <mergeCell ref="GAC26:GAF26"/>
    <mergeCell ref="GAG26:GAJ26"/>
    <mergeCell ref="GAK26:GAN26"/>
    <mergeCell ref="GAO26:GAR26"/>
    <mergeCell ref="GAS26:GAV26"/>
    <mergeCell ref="FZI26:FZL26"/>
    <mergeCell ref="FZM26:FZP26"/>
    <mergeCell ref="FZQ26:FZT26"/>
    <mergeCell ref="FZU26:FZX26"/>
    <mergeCell ref="FZY26:GAB26"/>
    <mergeCell ref="GES26:GEV26"/>
    <mergeCell ref="GEW26:GEZ26"/>
    <mergeCell ref="GFA26:GFD26"/>
    <mergeCell ref="GFE26:GFH26"/>
    <mergeCell ref="GFI26:GFL26"/>
    <mergeCell ref="GDY26:GEB26"/>
    <mergeCell ref="GEC26:GEF26"/>
    <mergeCell ref="GEG26:GEJ26"/>
    <mergeCell ref="GEK26:GEN26"/>
    <mergeCell ref="GEO26:GER26"/>
    <mergeCell ref="GDE26:GDH26"/>
    <mergeCell ref="GDI26:GDL26"/>
    <mergeCell ref="GDM26:GDP26"/>
    <mergeCell ref="GDQ26:GDT26"/>
    <mergeCell ref="GDU26:GDX26"/>
    <mergeCell ref="GCK26:GCN26"/>
    <mergeCell ref="GCO26:GCR26"/>
    <mergeCell ref="GCS26:GCV26"/>
    <mergeCell ref="GCW26:GCZ26"/>
    <mergeCell ref="GDA26:GDD26"/>
    <mergeCell ref="GHU26:GHX26"/>
    <mergeCell ref="GHY26:GIB26"/>
    <mergeCell ref="GIC26:GIF26"/>
    <mergeCell ref="GIG26:GIJ26"/>
    <mergeCell ref="GIK26:GIN26"/>
    <mergeCell ref="GHA26:GHD26"/>
    <mergeCell ref="GHE26:GHH26"/>
    <mergeCell ref="GHI26:GHL26"/>
    <mergeCell ref="GHM26:GHP26"/>
    <mergeCell ref="GHQ26:GHT26"/>
    <mergeCell ref="GGG26:GGJ26"/>
    <mergeCell ref="GGK26:GGN26"/>
    <mergeCell ref="GGO26:GGR26"/>
    <mergeCell ref="GGS26:GGV26"/>
    <mergeCell ref="GGW26:GGZ26"/>
    <mergeCell ref="GFM26:GFP26"/>
    <mergeCell ref="GFQ26:GFT26"/>
    <mergeCell ref="GFU26:GFX26"/>
    <mergeCell ref="GFY26:GGB26"/>
    <mergeCell ref="GGC26:GGF26"/>
    <mergeCell ref="GKW26:GKZ26"/>
    <mergeCell ref="GLA26:GLD26"/>
    <mergeCell ref="GLE26:GLH26"/>
    <mergeCell ref="GLI26:GLL26"/>
    <mergeCell ref="GLM26:GLP26"/>
    <mergeCell ref="GKC26:GKF26"/>
    <mergeCell ref="GKG26:GKJ26"/>
    <mergeCell ref="GKK26:GKN26"/>
    <mergeCell ref="GKO26:GKR26"/>
    <mergeCell ref="GKS26:GKV26"/>
    <mergeCell ref="GJI26:GJL26"/>
    <mergeCell ref="GJM26:GJP26"/>
    <mergeCell ref="GJQ26:GJT26"/>
    <mergeCell ref="GJU26:GJX26"/>
    <mergeCell ref="GJY26:GKB26"/>
    <mergeCell ref="GIO26:GIR26"/>
    <mergeCell ref="GIS26:GIV26"/>
    <mergeCell ref="GIW26:GIZ26"/>
    <mergeCell ref="GJA26:GJD26"/>
    <mergeCell ref="GJE26:GJH26"/>
    <mergeCell ref="GNY26:GOB26"/>
    <mergeCell ref="GOC26:GOF26"/>
    <mergeCell ref="GOG26:GOJ26"/>
    <mergeCell ref="GOK26:GON26"/>
    <mergeCell ref="GOO26:GOR26"/>
    <mergeCell ref="GNE26:GNH26"/>
    <mergeCell ref="GNI26:GNL26"/>
    <mergeCell ref="GNM26:GNP26"/>
    <mergeCell ref="GNQ26:GNT26"/>
    <mergeCell ref="GNU26:GNX26"/>
    <mergeCell ref="GMK26:GMN26"/>
    <mergeCell ref="GMO26:GMR26"/>
    <mergeCell ref="GMS26:GMV26"/>
    <mergeCell ref="GMW26:GMZ26"/>
    <mergeCell ref="GNA26:GND26"/>
    <mergeCell ref="GLQ26:GLT26"/>
    <mergeCell ref="GLU26:GLX26"/>
    <mergeCell ref="GLY26:GMB26"/>
    <mergeCell ref="GMC26:GMF26"/>
    <mergeCell ref="GMG26:GMJ26"/>
    <mergeCell ref="GRA26:GRD26"/>
    <mergeCell ref="GRE26:GRH26"/>
    <mergeCell ref="GRI26:GRL26"/>
    <mergeCell ref="GRM26:GRP26"/>
    <mergeCell ref="GRQ26:GRT26"/>
    <mergeCell ref="GQG26:GQJ26"/>
    <mergeCell ref="GQK26:GQN26"/>
    <mergeCell ref="GQO26:GQR26"/>
    <mergeCell ref="GQS26:GQV26"/>
    <mergeCell ref="GQW26:GQZ26"/>
    <mergeCell ref="GPM26:GPP26"/>
    <mergeCell ref="GPQ26:GPT26"/>
    <mergeCell ref="GPU26:GPX26"/>
    <mergeCell ref="GPY26:GQB26"/>
    <mergeCell ref="GQC26:GQF26"/>
    <mergeCell ref="GOS26:GOV26"/>
    <mergeCell ref="GOW26:GOZ26"/>
    <mergeCell ref="GPA26:GPD26"/>
    <mergeCell ref="GPE26:GPH26"/>
    <mergeCell ref="GPI26:GPL26"/>
    <mergeCell ref="GUC26:GUF26"/>
    <mergeCell ref="GUG26:GUJ26"/>
    <mergeCell ref="GUK26:GUN26"/>
    <mergeCell ref="GUO26:GUR26"/>
    <mergeCell ref="GUS26:GUV26"/>
    <mergeCell ref="GTI26:GTL26"/>
    <mergeCell ref="GTM26:GTP26"/>
    <mergeCell ref="GTQ26:GTT26"/>
    <mergeCell ref="GTU26:GTX26"/>
    <mergeCell ref="GTY26:GUB26"/>
    <mergeCell ref="GSO26:GSR26"/>
    <mergeCell ref="GSS26:GSV26"/>
    <mergeCell ref="GSW26:GSZ26"/>
    <mergeCell ref="GTA26:GTD26"/>
    <mergeCell ref="GTE26:GTH26"/>
    <mergeCell ref="GRU26:GRX26"/>
    <mergeCell ref="GRY26:GSB26"/>
    <mergeCell ref="GSC26:GSF26"/>
    <mergeCell ref="GSG26:GSJ26"/>
    <mergeCell ref="GSK26:GSN26"/>
    <mergeCell ref="GXE26:GXH26"/>
    <mergeCell ref="GXI26:GXL26"/>
    <mergeCell ref="GXM26:GXP26"/>
    <mergeCell ref="GXQ26:GXT26"/>
    <mergeCell ref="GXU26:GXX26"/>
    <mergeCell ref="GWK26:GWN26"/>
    <mergeCell ref="GWO26:GWR26"/>
    <mergeCell ref="GWS26:GWV26"/>
    <mergeCell ref="GWW26:GWZ26"/>
    <mergeCell ref="GXA26:GXD26"/>
    <mergeCell ref="GVQ26:GVT26"/>
    <mergeCell ref="GVU26:GVX26"/>
    <mergeCell ref="GVY26:GWB26"/>
    <mergeCell ref="GWC26:GWF26"/>
    <mergeCell ref="GWG26:GWJ26"/>
    <mergeCell ref="GUW26:GUZ26"/>
    <mergeCell ref="GVA26:GVD26"/>
    <mergeCell ref="GVE26:GVH26"/>
    <mergeCell ref="GVI26:GVL26"/>
    <mergeCell ref="GVM26:GVP26"/>
    <mergeCell ref="HAG26:HAJ26"/>
    <mergeCell ref="HAK26:HAN26"/>
    <mergeCell ref="HAO26:HAR26"/>
    <mergeCell ref="HAS26:HAV26"/>
    <mergeCell ref="HAW26:HAZ26"/>
    <mergeCell ref="GZM26:GZP26"/>
    <mergeCell ref="GZQ26:GZT26"/>
    <mergeCell ref="GZU26:GZX26"/>
    <mergeCell ref="GZY26:HAB26"/>
    <mergeCell ref="HAC26:HAF26"/>
    <mergeCell ref="GYS26:GYV26"/>
    <mergeCell ref="GYW26:GYZ26"/>
    <mergeCell ref="GZA26:GZD26"/>
    <mergeCell ref="GZE26:GZH26"/>
    <mergeCell ref="GZI26:GZL26"/>
    <mergeCell ref="GXY26:GYB26"/>
    <mergeCell ref="GYC26:GYF26"/>
    <mergeCell ref="GYG26:GYJ26"/>
    <mergeCell ref="GYK26:GYN26"/>
    <mergeCell ref="GYO26:GYR26"/>
    <mergeCell ref="HDI26:HDL26"/>
    <mergeCell ref="HDM26:HDP26"/>
    <mergeCell ref="HDQ26:HDT26"/>
    <mergeCell ref="HDU26:HDX26"/>
    <mergeCell ref="HDY26:HEB26"/>
    <mergeCell ref="HCO26:HCR26"/>
    <mergeCell ref="HCS26:HCV26"/>
    <mergeCell ref="HCW26:HCZ26"/>
    <mergeCell ref="HDA26:HDD26"/>
    <mergeCell ref="HDE26:HDH26"/>
    <mergeCell ref="HBU26:HBX26"/>
    <mergeCell ref="HBY26:HCB26"/>
    <mergeCell ref="HCC26:HCF26"/>
    <mergeCell ref="HCG26:HCJ26"/>
    <mergeCell ref="HCK26:HCN26"/>
    <mergeCell ref="HBA26:HBD26"/>
    <mergeCell ref="HBE26:HBH26"/>
    <mergeCell ref="HBI26:HBL26"/>
    <mergeCell ref="HBM26:HBP26"/>
    <mergeCell ref="HBQ26:HBT26"/>
    <mergeCell ref="HGK26:HGN26"/>
    <mergeCell ref="HGO26:HGR26"/>
    <mergeCell ref="HGS26:HGV26"/>
    <mergeCell ref="HGW26:HGZ26"/>
    <mergeCell ref="HHA26:HHD26"/>
    <mergeCell ref="HFQ26:HFT26"/>
    <mergeCell ref="HFU26:HFX26"/>
    <mergeCell ref="HFY26:HGB26"/>
    <mergeCell ref="HGC26:HGF26"/>
    <mergeCell ref="HGG26:HGJ26"/>
    <mergeCell ref="HEW26:HEZ26"/>
    <mergeCell ref="HFA26:HFD26"/>
    <mergeCell ref="HFE26:HFH26"/>
    <mergeCell ref="HFI26:HFL26"/>
    <mergeCell ref="HFM26:HFP26"/>
    <mergeCell ref="HEC26:HEF26"/>
    <mergeCell ref="HEG26:HEJ26"/>
    <mergeCell ref="HEK26:HEN26"/>
    <mergeCell ref="HEO26:HER26"/>
    <mergeCell ref="HES26:HEV26"/>
    <mergeCell ref="HJM26:HJP26"/>
    <mergeCell ref="HJQ26:HJT26"/>
    <mergeCell ref="HJU26:HJX26"/>
    <mergeCell ref="HJY26:HKB26"/>
    <mergeCell ref="HKC26:HKF26"/>
    <mergeCell ref="HIS26:HIV26"/>
    <mergeCell ref="HIW26:HIZ26"/>
    <mergeCell ref="HJA26:HJD26"/>
    <mergeCell ref="HJE26:HJH26"/>
    <mergeCell ref="HJI26:HJL26"/>
    <mergeCell ref="HHY26:HIB26"/>
    <mergeCell ref="HIC26:HIF26"/>
    <mergeCell ref="HIG26:HIJ26"/>
    <mergeCell ref="HIK26:HIN26"/>
    <mergeCell ref="HIO26:HIR26"/>
    <mergeCell ref="HHE26:HHH26"/>
    <mergeCell ref="HHI26:HHL26"/>
    <mergeCell ref="HHM26:HHP26"/>
    <mergeCell ref="HHQ26:HHT26"/>
    <mergeCell ref="HHU26:HHX26"/>
    <mergeCell ref="HMO26:HMR26"/>
    <mergeCell ref="HMS26:HMV26"/>
    <mergeCell ref="HMW26:HMZ26"/>
    <mergeCell ref="HNA26:HND26"/>
    <mergeCell ref="HNE26:HNH26"/>
    <mergeCell ref="HLU26:HLX26"/>
    <mergeCell ref="HLY26:HMB26"/>
    <mergeCell ref="HMC26:HMF26"/>
    <mergeCell ref="HMG26:HMJ26"/>
    <mergeCell ref="HMK26:HMN26"/>
    <mergeCell ref="HLA26:HLD26"/>
    <mergeCell ref="HLE26:HLH26"/>
    <mergeCell ref="HLI26:HLL26"/>
    <mergeCell ref="HLM26:HLP26"/>
    <mergeCell ref="HLQ26:HLT26"/>
    <mergeCell ref="HKG26:HKJ26"/>
    <mergeCell ref="HKK26:HKN26"/>
    <mergeCell ref="HKO26:HKR26"/>
    <mergeCell ref="HKS26:HKV26"/>
    <mergeCell ref="HKW26:HKZ26"/>
    <mergeCell ref="HPQ26:HPT26"/>
    <mergeCell ref="HPU26:HPX26"/>
    <mergeCell ref="HPY26:HQB26"/>
    <mergeCell ref="HQC26:HQF26"/>
    <mergeCell ref="HQG26:HQJ26"/>
    <mergeCell ref="HOW26:HOZ26"/>
    <mergeCell ref="HPA26:HPD26"/>
    <mergeCell ref="HPE26:HPH26"/>
    <mergeCell ref="HPI26:HPL26"/>
    <mergeCell ref="HPM26:HPP26"/>
    <mergeCell ref="HOC26:HOF26"/>
    <mergeCell ref="HOG26:HOJ26"/>
    <mergeCell ref="HOK26:HON26"/>
    <mergeCell ref="HOO26:HOR26"/>
    <mergeCell ref="HOS26:HOV26"/>
    <mergeCell ref="HNI26:HNL26"/>
    <mergeCell ref="HNM26:HNP26"/>
    <mergeCell ref="HNQ26:HNT26"/>
    <mergeCell ref="HNU26:HNX26"/>
    <mergeCell ref="HNY26:HOB26"/>
    <mergeCell ref="HSS26:HSV26"/>
    <mergeCell ref="HSW26:HSZ26"/>
    <mergeCell ref="HTA26:HTD26"/>
    <mergeCell ref="HTE26:HTH26"/>
    <mergeCell ref="HTI26:HTL26"/>
    <mergeCell ref="HRY26:HSB26"/>
    <mergeCell ref="HSC26:HSF26"/>
    <mergeCell ref="HSG26:HSJ26"/>
    <mergeCell ref="HSK26:HSN26"/>
    <mergeCell ref="HSO26:HSR26"/>
    <mergeCell ref="HRE26:HRH26"/>
    <mergeCell ref="HRI26:HRL26"/>
    <mergeCell ref="HRM26:HRP26"/>
    <mergeCell ref="HRQ26:HRT26"/>
    <mergeCell ref="HRU26:HRX26"/>
    <mergeCell ref="HQK26:HQN26"/>
    <mergeCell ref="HQO26:HQR26"/>
    <mergeCell ref="HQS26:HQV26"/>
    <mergeCell ref="HQW26:HQZ26"/>
    <mergeCell ref="HRA26:HRD26"/>
    <mergeCell ref="HVU26:HVX26"/>
    <mergeCell ref="HVY26:HWB26"/>
    <mergeCell ref="HWC26:HWF26"/>
    <mergeCell ref="HWG26:HWJ26"/>
    <mergeCell ref="HWK26:HWN26"/>
    <mergeCell ref="HVA26:HVD26"/>
    <mergeCell ref="HVE26:HVH26"/>
    <mergeCell ref="HVI26:HVL26"/>
    <mergeCell ref="HVM26:HVP26"/>
    <mergeCell ref="HVQ26:HVT26"/>
    <mergeCell ref="HUG26:HUJ26"/>
    <mergeCell ref="HUK26:HUN26"/>
    <mergeCell ref="HUO26:HUR26"/>
    <mergeCell ref="HUS26:HUV26"/>
    <mergeCell ref="HUW26:HUZ26"/>
    <mergeCell ref="HTM26:HTP26"/>
    <mergeCell ref="HTQ26:HTT26"/>
    <mergeCell ref="HTU26:HTX26"/>
    <mergeCell ref="HTY26:HUB26"/>
    <mergeCell ref="HUC26:HUF26"/>
    <mergeCell ref="HYW26:HYZ26"/>
    <mergeCell ref="HZA26:HZD26"/>
    <mergeCell ref="HZE26:HZH26"/>
    <mergeCell ref="HZI26:HZL26"/>
    <mergeCell ref="HZM26:HZP26"/>
    <mergeCell ref="HYC26:HYF26"/>
    <mergeCell ref="HYG26:HYJ26"/>
    <mergeCell ref="HYK26:HYN26"/>
    <mergeCell ref="HYO26:HYR26"/>
    <mergeCell ref="HYS26:HYV26"/>
    <mergeCell ref="HXI26:HXL26"/>
    <mergeCell ref="HXM26:HXP26"/>
    <mergeCell ref="HXQ26:HXT26"/>
    <mergeCell ref="HXU26:HXX26"/>
    <mergeCell ref="HXY26:HYB26"/>
    <mergeCell ref="HWO26:HWR26"/>
    <mergeCell ref="HWS26:HWV26"/>
    <mergeCell ref="HWW26:HWZ26"/>
    <mergeCell ref="HXA26:HXD26"/>
    <mergeCell ref="HXE26:HXH26"/>
    <mergeCell ref="IBY26:ICB26"/>
    <mergeCell ref="ICC26:ICF26"/>
    <mergeCell ref="ICG26:ICJ26"/>
    <mergeCell ref="ICK26:ICN26"/>
    <mergeCell ref="ICO26:ICR26"/>
    <mergeCell ref="IBE26:IBH26"/>
    <mergeCell ref="IBI26:IBL26"/>
    <mergeCell ref="IBM26:IBP26"/>
    <mergeCell ref="IBQ26:IBT26"/>
    <mergeCell ref="IBU26:IBX26"/>
    <mergeCell ref="IAK26:IAN26"/>
    <mergeCell ref="IAO26:IAR26"/>
    <mergeCell ref="IAS26:IAV26"/>
    <mergeCell ref="IAW26:IAZ26"/>
    <mergeCell ref="IBA26:IBD26"/>
    <mergeCell ref="HZQ26:HZT26"/>
    <mergeCell ref="HZU26:HZX26"/>
    <mergeCell ref="HZY26:IAB26"/>
    <mergeCell ref="IAC26:IAF26"/>
    <mergeCell ref="IAG26:IAJ26"/>
    <mergeCell ref="IFA26:IFD26"/>
    <mergeCell ref="IFE26:IFH26"/>
    <mergeCell ref="IFI26:IFL26"/>
    <mergeCell ref="IFM26:IFP26"/>
    <mergeCell ref="IFQ26:IFT26"/>
    <mergeCell ref="IEG26:IEJ26"/>
    <mergeCell ref="IEK26:IEN26"/>
    <mergeCell ref="IEO26:IER26"/>
    <mergeCell ref="IES26:IEV26"/>
    <mergeCell ref="IEW26:IEZ26"/>
    <mergeCell ref="IDM26:IDP26"/>
    <mergeCell ref="IDQ26:IDT26"/>
    <mergeCell ref="IDU26:IDX26"/>
    <mergeCell ref="IDY26:IEB26"/>
    <mergeCell ref="IEC26:IEF26"/>
    <mergeCell ref="ICS26:ICV26"/>
    <mergeCell ref="ICW26:ICZ26"/>
    <mergeCell ref="IDA26:IDD26"/>
    <mergeCell ref="IDE26:IDH26"/>
    <mergeCell ref="IDI26:IDL26"/>
    <mergeCell ref="IIC26:IIF26"/>
    <mergeCell ref="IIG26:IIJ26"/>
    <mergeCell ref="IIK26:IIN26"/>
    <mergeCell ref="IIO26:IIR26"/>
    <mergeCell ref="IIS26:IIV26"/>
    <mergeCell ref="IHI26:IHL26"/>
    <mergeCell ref="IHM26:IHP26"/>
    <mergeCell ref="IHQ26:IHT26"/>
    <mergeCell ref="IHU26:IHX26"/>
    <mergeCell ref="IHY26:IIB26"/>
    <mergeCell ref="IGO26:IGR26"/>
    <mergeCell ref="IGS26:IGV26"/>
    <mergeCell ref="IGW26:IGZ26"/>
    <mergeCell ref="IHA26:IHD26"/>
    <mergeCell ref="IHE26:IHH26"/>
    <mergeCell ref="IFU26:IFX26"/>
    <mergeCell ref="IFY26:IGB26"/>
    <mergeCell ref="IGC26:IGF26"/>
    <mergeCell ref="IGG26:IGJ26"/>
    <mergeCell ref="IGK26:IGN26"/>
    <mergeCell ref="ILE26:ILH26"/>
    <mergeCell ref="ILI26:ILL26"/>
    <mergeCell ref="ILM26:ILP26"/>
    <mergeCell ref="ILQ26:ILT26"/>
    <mergeCell ref="ILU26:ILX26"/>
    <mergeCell ref="IKK26:IKN26"/>
    <mergeCell ref="IKO26:IKR26"/>
    <mergeCell ref="IKS26:IKV26"/>
    <mergeCell ref="IKW26:IKZ26"/>
    <mergeCell ref="ILA26:ILD26"/>
    <mergeCell ref="IJQ26:IJT26"/>
    <mergeCell ref="IJU26:IJX26"/>
    <mergeCell ref="IJY26:IKB26"/>
    <mergeCell ref="IKC26:IKF26"/>
    <mergeCell ref="IKG26:IKJ26"/>
    <mergeCell ref="IIW26:IIZ26"/>
    <mergeCell ref="IJA26:IJD26"/>
    <mergeCell ref="IJE26:IJH26"/>
    <mergeCell ref="IJI26:IJL26"/>
    <mergeCell ref="IJM26:IJP26"/>
    <mergeCell ref="IOG26:IOJ26"/>
    <mergeCell ref="IOK26:ION26"/>
    <mergeCell ref="IOO26:IOR26"/>
    <mergeCell ref="IOS26:IOV26"/>
    <mergeCell ref="IOW26:IOZ26"/>
    <mergeCell ref="INM26:INP26"/>
    <mergeCell ref="INQ26:INT26"/>
    <mergeCell ref="INU26:INX26"/>
    <mergeCell ref="INY26:IOB26"/>
    <mergeCell ref="IOC26:IOF26"/>
    <mergeCell ref="IMS26:IMV26"/>
    <mergeCell ref="IMW26:IMZ26"/>
    <mergeCell ref="INA26:IND26"/>
    <mergeCell ref="INE26:INH26"/>
    <mergeCell ref="INI26:INL26"/>
    <mergeCell ref="ILY26:IMB26"/>
    <mergeCell ref="IMC26:IMF26"/>
    <mergeCell ref="IMG26:IMJ26"/>
    <mergeCell ref="IMK26:IMN26"/>
    <mergeCell ref="IMO26:IMR26"/>
    <mergeCell ref="IRI26:IRL26"/>
    <mergeCell ref="IRM26:IRP26"/>
    <mergeCell ref="IRQ26:IRT26"/>
    <mergeCell ref="IRU26:IRX26"/>
    <mergeCell ref="IRY26:ISB26"/>
    <mergeCell ref="IQO26:IQR26"/>
    <mergeCell ref="IQS26:IQV26"/>
    <mergeCell ref="IQW26:IQZ26"/>
    <mergeCell ref="IRA26:IRD26"/>
    <mergeCell ref="IRE26:IRH26"/>
    <mergeCell ref="IPU26:IPX26"/>
    <mergeCell ref="IPY26:IQB26"/>
    <mergeCell ref="IQC26:IQF26"/>
    <mergeCell ref="IQG26:IQJ26"/>
    <mergeCell ref="IQK26:IQN26"/>
    <mergeCell ref="IPA26:IPD26"/>
    <mergeCell ref="IPE26:IPH26"/>
    <mergeCell ref="IPI26:IPL26"/>
    <mergeCell ref="IPM26:IPP26"/>
    <mergeCell ref="IPQ26:IPT26"/>
    <mergeCell ref="IUK26:IUN26"/>
    <mergeCell ref="IUO26:IUR26"/>
    <mergeCell ref="IUS26:IUV26"/>
    <mergeCell ref="IUW26:IUZ26"/>
    <mergeCell ref="IVA26:IVD26"/>
    <mergeCell ref="ITQ26:ITT26"/>
    <mergeCell ref="ITU26:ITX26"/>
    <mergeCell ref="ITY26:IUB26"/>
    <mergeCell ref="IUC26:IUF26"/>
    <mergeCell ref="IUG26:IUJ26"/>
    <mergeCell ref="ISW26:ISZ26"/>
    <mergeCell ref="ITA26:ITD26"/>
    <mergeCell ref="ITE26:ITH26"/>
    <mergeCell ref="ITI26:ITL26"/>
    <mergeCell ref="ITM26:ITP26"/>
    <mergeCell ref="ISC26:ISF26"/>
    <mergeCell ref="ISG26:ISJ26"/>
    <mergeCell ref="ISK26:ISN26"/>
    <mergeCell ref="ISO26:ISR26"/>
    <mergeCell ref="ISS26:ISV26"/>
    <mergeCell ref="IXM26:IXP26"/>
    <mergeCell ref="IXQ26:IXT26"/>
    <mergeCell ref="IXU26:IXX26"/>
    <mergeCell ref="IXY26:IYB26"/>
    <mergeCell ref="IYC26:IYF26"/>
    <mergeCell ref="IWS26:IWV26"/>
    <mergeCell ref="IWW26:IWZ26"/>
    <mergeCell ref="IXA26:IXD26"/>
    <mergeCell ref="IXE26:IXH26"/>
    <mergeCell ref="IXI26:IXL26"/>
    <mergeCell ref="IVY26:IWB26"/>
    <mergeCell ref="IWC26:IWF26"/>
    <mergeCell ref="IWG26:IWJ26"/>
    <mergeCell ref="IWK26:IWN26"/>
    <mergeCell ref="IWO26:IWR26"/>
    <mergeCell ref="IVE26:IVH26"/>
    <mergeCell ref="IVI26:IVL26"/>
    <mergeCell ref="IVM26:IVP26"/>
    <mergeCell ref="IVQ26:IVT26"/>
    <mergeCell ref="IVU26:IVX26"/>
    <mergeCell ref="JAO26:JAR26"/>
    <mergeCell ref="JAS26:JAV26"/>
    <mergeCell ref="JAW26:JAZ26"/>
    <mergeCell ref="JBA26:JBD26"/>
    <mergeCell ref="JBE26:JBH26"/>
    <mergeCell ref="IZU26:IZX26"/>
    <mergeCell ref="IZY26:JAB26"/>
    <mergeCell ref="JAC26:JAF26"/>
    <mergeCell ref="JAG26:JAJ26"/>
    <mergeCell ref="JAK26:JAN26"/>
    <mergeCell ref="IZA26:IZD26"/>
    <mergeCell ref="IZE26:IZH26"/>
    <mergeCell ref="IZI26:IZL26"/>
    <mergeCell ref="IZM26:IZP26"/>
    <mergeCell ref="IZQ26:IZT26"/>
    <mergeCell ref="IYG26:IYJ26"/>
    <mergeCell ref="IYK26:IYN26"/>
    <mergeCell ref="IYO26:IYR26"/>
    <mergeCell ref="IYS26:IYV26"/>
    <mergeCell ref="IYW26:IYZ26"/>
    <mergeCell ref="JDQ26:JDT26"/>
    <mergeCell ref="JDU26:JDX26"/>
    <mergeCell ref="JDY26:JEB26"/>
    <mergeCell ref="JEC26:JEF26"/>
    <mergeCell ref="JEG26:JEJ26"/>
    <mergeCell ref="JCW26:JCZ26"/>
    <mergeCell ref="JDA26:JDD26"/>
    <mergeCell ref="JDE26:JDH26"/>
    <mergeCell ref="JDI26:JDL26"/>
    <mergeCell ref="JDM26:JDP26"/>
    <mergeCell ref="JCC26:JCF26"/>
    <mergeCell ref="JCG26:JCJ26"/>
    <mergeCell ref="JCK26:JCN26"/>
    <mergeCell ref="JCO26:JCR26"/>
    <mergeCell ref="JCS26:JCV26"/>
    <mergeCell ref="JBI26:JBL26"/>
    <mergeCell ref="JBM26:JBP26"/>
    <mergeCell ref="JBQ26:JBT26"/>
    <mergeCell ref="JBU26:JBX26"/>
    <mergeCell ref="JBY26:JCB26"/>
    <mergeCell ref="JGS26:JGV26"/>
    <mergeCell ref="JGW26:JGZ26"/>
    <mergeCell ref="JHA26:JHD26"/>
    <mergeCell ref="JHE26:JHH26"/>
    <mergeCell ref="JHI26:JHL26"/>
    <mergeCell ref="JFY26:JGB26"/>
    <mergeCell ref="JGC26:JGF26"/>
    <mergeCell ref="JGG26:JGJ26"/>
    <mergeCell ref="JGK26:JGN26"/>
    <mergeCell ref="JGO26:JGR26"/>
    <mergeCell ref="JFE26:JFH26"/>
    <mergeCell ref="JFI26:JFL26"/>
    <mergeCell ref="JFM26:JFP26"/>
    <mergeCell ref="JFQ26:JFT26"/>
    <mergeCell ref="JFU26:JFX26"/>
    <mergeCell ref="JEK26:JEN26"/>
    <mergeCell ref="JEO26:JER26"/>
    <mergeCell ref="JES26:JEV26"/>
    <mergeCell ref="JEW26:JEZ26"/>
    <mergeCell ref="JFA26:JFD26"/>
    <mergeCell ref="JJU26:JJX26"/>
    <mergeCell ref="JJY26:JKB26"/>
    <mergeCell ref="JKC26:JKF26"/>
    <mergeCell ref="JKG26:JKJ26"/>
    <mergeCell ref="JKK26:JKN26"/>
    <mergeCell ref="JJA26:JJD26"/>
    <mergeCell ref="JJE26:JJH26"/>
    <mergeCell ref="JJI26:JJL26"/>
    <mergeCell ref="JJM26:JJP26"/>
    <mergeCell ref="JJQ26:JJT26"/>
    <mergeCell ref="JIG26:JIJ26"/>
    <mergeCell ref="JIK26:JIN26"/>
    <mergeCell ref="JIO26:JIR26"/>
    <mergeCell ref="JIS26:JIV26"/>
    <mergeCell ref="JIW26:JIZ26"/>
    <mergeCell ref="JHM26:JHP26"/>
    <mergeCell ref="JHQ26:JHT26"/>
    <mergeCell ref="JHU26:JHX26"/>
    <mergeCell ref="JHY26:JIB26"/>
    <mergeCell ref="JIC26:JIF26"/>
    <mergeCell ref="JMW26:JMZ26"/>
    <mergeCell ref="JNA26:JND26"/>
    <mergeCell ref="JNE26:JNH26"/>
    <mergeCell ref="JNI26:JNL26"/>
    <mergeCell ref="JNM26:JNP26"/>
    <mergeCell ref="JMC26:JMF26"/>
    <mergeCell ref="JMG26:JMJ26"/>
    <mergeCell ref="JMK26:JMN26"/>
    <mergeCell ref="JMO26:JMR26"/>
    <mergeCell ref="JMS26:JMV26"/>
    <mergeCell ref="JLI26:JLL26"/>
    <mergeCell ref="JLM26:JLP26"/>
    <mergeCell ref="JLQ26:JLT26"/>
    <mergeCell ref="JLU26:JLX26"/>
    <mergeCell ref="JLY26:JMB26"/>
    <mergeCell ref="JKO26:JKR26"/>
    <mergeCell ref="JKS26:JKV26"/>
    <mergeCell ref="JKW26:JKZ26"/>
    <mergeCell ref="JLA26:JLD26"/>
    <mergeCell ref="JLE26:JLH26"/>
    <mergeCell ref="JPY26:JQB26"/>
    <mergeCell ref="JQC26:JQF26"/>
    <mergeCell ref="JQG26:JQJ26"/>
    <mergeCell ref="JQK26:JQN26"/>
    <mergeCell ref="JQO26:JQR26"/>
    <mergeCell ref="JPE26:JPH26"/>
    <mergeCell ref="JPI26:JPL26"/>
    <mergeCell ref="JPM26:JPP26"/>
    <mergeCell ref="JPQ26:JPT26"/>
    <mergeCell ref="JPU26:JPX26"/>
    <mergeCell ref="JOK26:JON26"/>
    <mergeCell ref="JOO26:JOR26"/>
    <mergeCell ref="JOS26:JOV26"/>
    <mergeCell ref="JOW26:JOZ26"/>
    <mergeCell ref="JPA26:JPD26"/>
    <mergeCell ref="JNQ26:JNT26"/>
    <mergeCell ref="JNU26:JNX26"/>
    <mergeCell ref="JNY26:JOB26"/>
    <mergeCell ref="JOC26:JOF26"/>
    <mergeCell ref="JOG26:JOJ26"/>
    <mergeCell ref="JTA26:JTD26"/>
    <mergeCell ref="JTE26:JTH26"/>
    <mergeCell ref="JTI26:JTL26"/>
    <mergeCell ref="JTM26:JTP26"/>
    <mergeCell ref="JTQ26:JTT26"/>
    <mergeCell ref="JSG26:JSJ26"/>
    <mergeCell ref="JSK26:JSN26"/>
    <mergeCell ref="JSO26:JSR26"/>
    <mergeCell ref="JSS26:JSV26"/>
    <mergeCell ref="JSW26:JSZ26"/>
    <mergeCell ref="JRM26:JRP26"/>
    <mergeCell ref="JRQ26:JRT26"/>
    <mergeCell ref="JRU26:JRX26"/>
    <mergeCell ref="JRY26:JSB26"/>
    <mergeCell ref="JSC26:JSF26"/>
    <mergeCell ref="JQS26:JQV26"/>
    <mergeCell ref="JQW26:JQZ26"/>
    <mergeCell ref="JRA26:JRD26"/>
    <mergeCell ref="JRE26:JRH26"/>
    <mergeCell ref="JRI26:JRL26"/>
    <mergeCell ref="JWC26:JWF26"/>
    <mergeCell ref="JWG26:JWJ26"/>
    <mergeCell ref="JWK26:JWN26"/>
    <mergeCell ref="JWO26:JWR26"/>
    <mergeCell ref="JWS26:JWV26"/>
    <mergeCell ref="JVI26:JVL26"/>
    <mergeCell ref="JVM26:JVP26"/>
    <mergeCell ref="JVQ26:JVT26"/>
    <mergeCell ref="JVU26:JVX26"/>
    <mergeCell ref="JVY26:JWB26"/>
    <mergeCell ref="JUO26:JUR26"/>
    <mergeCell ref="JUS26:JUV26"/>
    <mergeCell ref="JUW26:JUZ26"/>
    <mergeCell ref="JVA26:JVD26"/>
    <mergeCell ref="JVE26:JVH26"/>
    <mergeCell ref="JTU26:JTX26"/>
    <mergeCell ref="JTY26:JUB26"/>
    <mergeCell ref="JUC26:JUF26"/>
    <mergeCell ref="JUG26:JUJ26"/>
    <mergeCell ref="JUK26:JUN26"/>
    <mergeCell ref="JZE26:JZH26"/>
    <mergeCell ref="JZI26:JZL26"/>
    <mergeCell ref="JZM26:JZP26"/>
    <mergeCell ref="JZQ26:JZT26"/>
    <mergeCell ref="JZU26:JZX26"/>
    <mergeCell ref="JYK26:JYN26"/>
    <mergeCell ref="JYO26:JYR26"/>
    <mergeCell ref="JYS26:JYV26"/>
    <mergeCell ref="JYW26:JYZ26"/>
    <mergeCell ref="JZA26:JZD26"/>
    <mergeCell ref="JXQ26:JXT26"/>
    <mergeCell ref="JXU26:JXX26"/>
    <mergeCell ref="JXY26:JYB26"/>
    <mergeCell ref="JYC26:JYF26"/>
    <mergeCell ref="JYG26:JYJ26"/>
    <mergeCell ref="JWW26:JWZ26"/>
    <mergeCell ref="JXA26:JXD26"/>
    <mergeCell ref="JXE26:JXH26"/>
    <mergeCell ref="JXI26:JXL26"/>
    <mergeCell ref="JXM26:JXP26"/>
    <mergeCell ref="KCG26:KCJ26"/>
    <mergeCell ref="KCK26:KCN26"/>
    <mergeCell ref="KCO26:KCR26"/>
    <mergeCell ref="KCS26:KCV26"/>
    <mergeCell ref="KCW26:KCZ26"/>
    <mergeCell ref="KBM26:KBP26"/>
    <mergeCell ref="KBQ26:KBT26"/>
    <mergeCell ref="KBU26:KBX26"/>
    <mergeCell ref="KBY26:KCB26"/>
    <mergeCell ref="KCC26:KCF26"/>
    <mergeCell ref="KAS26:KAV26"/>
    <mergeCell ref="KAW26:KAZ26"/>
    <mergeCell ref="KBA26:KBD26"/>
    <mergeCell ref="KBE26:KBH26"/>
    <mergeCell ref="KBI26:KBL26"/>
    <mergeCell ref="JZY26:KAB26"/>
    <mergeCell ref="KAC26:KAF26"/>
    <mergeCell ref="KAG26:KAJ26"/>
    <mergeCell ref="KAK26:KAN26"/>
    <mergeCell ref="KAO26:KAR26"/>
    <mergeCell ref="KFI26:KFL26"/>
    <mergeCell ref="KFM26:KFP26"/>
    <mergeCell ref="KFQ26:KFT26"/>
    <mergeCell ref="KFU26:KFX26"/>
    <mergeCell ref="KFY26:KGB26"/>
    <mergeCell ref="KEO26:KER26"/>
    <mergeCell ref="KES26:KEV26"/>
    <mergeCell ref="KEW26:KEZ26"/>
    <mergeCell ref="KFA26:KFD26"/>
    <mergeCell ref="KFE26:KFH26"/>
    <mergeCell ref="KDU26:KDX26"/>
    <mergeCell ref="KDY26:KEB26"/>
    <mergeCell ref="KEC26:KEF26"/>
    <mergeCell ref="KEG26:KEJ26"/>
    <mergeCell ref="KEK26:KEN26"/>
    <mergeCell ref="KDA26:KDD26"/>
    <mergeCell ref="KDE26:KDH26"/>
    <mergeCell ref="KDI26:KDL26"/>
    <mergeCell ref="KDM26:KDP26"/>
    <mergeCell ref="KDQ26:KDT26"/>
    <mergeCell ref="KIK26:KIN26"/>
    <mergeCell ref="KIO26:KIR26"/>
    <mergeCell ref="KIS26:KIV26"/>
    <mergeCell ref="KIW26:KIZ26"/>
    <mergeCell ref="KJA26:KJD26"/>
    <mergeCell ref="KHQ26:KHT26"/>
    <mergeCell ref="KHU26:KHX26"/>
    <mergeCell ref="KHY26:KIB26"/>
    <mergeCell ref="KIC26:KIF26"/>
    <mergeCell ref="KIG26:KIJ26"/>
    <mergeCell ref="KGW26:KGZ26"/>
    <mergeCell ref="KHA26:KHD26"/>
    <mergeCell ref="KHE26:KHH26"/>
    <mergeCell ref="KHI26:KHL26"/>
    <mergeCell ref="KHM26:KHP26"/>
    <mergeCell ref="KGC26:KGF26"/>
    <mergeCell ref="KGG26:KGJ26"/>
    <mergeCell ref="KGK26:KGN26"/>
    <mergeCell ref="KGO26:KGR26"/>
    <mergeCell ref="KGS26:KGV26"/>
    <mergeCell ref="KLM26:KLP26"/>
    <mergeCell ref="KLQ26:KLT26"/>
    <mergeCell ref="KLU26:KLX26"/>
    <mergeCell ref="KLY26:KMB26"/>
    <mergeCell ref="KMC26:KMF26"/>
    <mergeCell ref="KKS26:KKV26"/>
    <mergeCell ref="KKW26:KKZ26"/>
    <mergeCell ref="KLA26:KLD26"/>
    <mergeCell ref="KLE26:KLH26"/>
    <mergeCell ref="KLI26:KLL26"/>
    <mergeCell ref="KJY26:KKB26"/>
    <mergeCell ref="KKC26:KKF26"/>
    <mergeCell ref="KKG26:KKJ26"/>
    <mergeCell ref="KKK26:KKN26"/>
    <mergeCell ref="KKO26:KKR26"/>
    <mergeCell ref="KJE26:KJH26"/>
    <mergeCell ref="KJI26:KJL26"/>
    <mergeCell ref="KJM26:KJP26"/>
    <mergeCell ref="KJQ26:KJT26"/>
    <mergeCell ref="KJU26:KJX26"/>
    <mergeCell ref="KOO26:KOR26"/>
    <mergeCell ref="KOS26:KOV26"/>
    <mergeCell ref="KOW26:KOZ26"/>
    <mergeCell ref="KPA26:KPD26"/>
    <mergeCell ref="KPE26:KPH26"/>
    <mergeCell ref="KNU26:KNX26"/>
    <mergeCell ref="KNY26:KOB26"/>
    <mergeCell ref="KOC26:KOF26"/>
    <mergeCell ref="KOG26:KOJ26"/>
    <mergeCell ref="KOK26:KON26"/>
    <mergeCell ref="KNA26:KND26"/>
    <mergeCell ref="KNE26:KNH26"/>
    <mergeCell ref="KNI26:KNL26"/>
    <mergeCell ref="KNM26:KNP26"/>
    <mergeCell ref="KNQ26:KNT26"/>
    <mergeCell ref="KMG26:KMJ26"/>
    <mergeCell ref="KMK26:KMN26"/>
    <mergeCell ref="KMO26:KMR26"/>
    <mergeCell ref="KMS26:KMV26"/>
    <mergeCell ref="KMW26:KMZ26"/>
    <mergeCell ref="KRQ26:KRT26"/>
    <mergeCell ref="KRU26:KRX26"/>
    <mergeCell ref="KRY26:KSB26"/>
    <mergeCell ref="KSC26:KSF26"/>
    <mergeCell ref="KSG26:KSJ26"/>
    <mergeCell ref="KQW26:KQZ26"/>
    <mergeCell ref="KRA26:KRD26"/>
    <mergeCell ref="KRE26:KRH26"/>
    <mergeCell ref="KRI26:KRL26"/>
    <mergeCell ref="KRM26:KRP26"/>
    <mergeCell ref="KQC26:KQF26"/>
    <mergeCell ref="KQG26:KQJ26"/>
    <mergeCell ref="KQK26:KQN26"/>
    <mergeCell ref="KQO26:KQR26"/>
    <mergeCell ref="KQS26:KQV26"/>
    <mergeCell ref="KPI26:KPL26"/>
    <mergeCell ref="KPM26:KPP26"/>
    <mergeCell ref="KPQ26:KPT26"/>
    <mergeCell ref="KPU26:KPX26"/>
    <mergeCell ref="KPY26:KQB26"/>
    <mergeCell ref="KUS26:KUV26"/>
    <mergeCell ref="KUW26:KUZ26"/>
    <mergeCell ref="KVA26:KVD26"/>
    <mergeCell ref="KVE26:KVH26"/>
    <mergeCell ref="KVI26:KVL26"/>
    <mergeCell ref="KTY26:KUB26"/>
    <mergeCell ref="KUC26:KUF26"/>
    <mergeCell ref="KUG26:KUJ26"/>
    <mergeCell ref="KUK26:KUN26"/>
    <mergeCell ref="KUO26:KUR26"/>
    <mergeCell ref="KTE26:KTH26"/>
    <mergeCell ref="KTI26:KTL26"/>
    <mergeCell ref="KTM26:KTP26"/>
    <mergeCell ref="KTQ26:KTT26"/>
    <mergeCell ref="KTU26:KTX26"/>
    <mergeCell ref="KSK26:KSN26"/>
    <mergeCell ref="KSO26:KSR26"/>
    <mergeCell ref="KSS26:KSV26"/>
    <mergeCell ref="KSW26:KSZ26"/>
    <mergeCell ref="KTA26:KTD26"/>
    <mergeCell ref="KXU26:KXX26"/>
    <mergeCell ref="KXY26:KYB26"/>
    <mergeCell ref="KYC26:KYF26"/>
    <mergeCell ref="KYG26:KYJ26"/>
    <mergeCell ref="KYK26:KYN26"/>
    <mergeCell ref="KXA26:KXD26"/>
    <mergeCell ref="KXE26:KXH26"/>
    <mergeCell ref="KXI26:KXL26"/>
    <mergeCell ref="KXM26:KXP26"/>
    <mergeCell ref="KXQ26:KXT26"/>
    <mergeCell ref="KWG26:KWJ26"/>
    <mergeCell ref="KWK26:KWN26"/>
    <mergeCell ref="KWO26:KWR26"/>
    <mergeCell ref="KWS26:KWV26"/>
    <mergeCell ref="KWW26:KWZ26"/>
    <mergeCell ref="KVM26:KVP26"/>
    <mergeCell ref="KVQ26:KVT26"/>
    <mergeCell ref="KVU26:KVX26"/>
    <mergeCell ref="KVY26:KWB26"/>
    <mergeCell ref="KWC26:KWF26"/>
    <mergeCell ref="LAW26:LAZ26"/>
    <mergeCell ref="LBA26:LBD26"/>
    <mergeCell ref="LBE26:LBH26"/>
    <mergeCell ref="LBI26:LBL26"/>
    <mergeCell ref="LBM26:LBP26"/>
    <mergeCell ref="LAC26:LAF26"/>
    <mergeCell ref="LAG26:LAJ26"/>
    <mergeCell ref="LAK26:LAN26"/>
    <mergeCell ref="LAO26:LAR26"/>
    <mergeCell ref="LAS26:LAV26"/>
    <mergeCell ref="KZI26:KZL26"/>
    <mergeCell ref="KZM26:KZP26"/>
    <mergeCell ref="KZQ26:KZT26"/>
    <mergeCell ref="KZU26:KZX26"/>
    <mergeCell ref="KZY26:LAB26"/>
    <mergeCell ref="KYO26:KYR26"/>
    <mergeCell ref="KYS26:KYV26"/>
    <mergeCell ref="KYW26:KYZ26"/>
    <mergeCell ref="KZA26:KZD26"/>
    <mergeCell ref="KZE26:KZH26"/>
    <mergeCell ref="LDY26:LEB26"/>
    <mergeCell ref="LEC26:LEF26"/>
    <mergeCell ref="LEG26:LEJ26"/>
    <mergeCell ref="LEK26:LEN26"/>
    <mergeCell ref="LEO26:LER26"/>
    <mergeCell ref="LDE26:LDH26"/>
    <mergeCell ref="LDI26:LDL26"/>
    <mergeCell ref="LDM26:LDP26"/>
    <mergeCell ref="LDQ26:LDT26"/>
    <mergeCell ref="LDU26:LDX26"/>
    <mergeCell ref="LCK26:LCN26"/>
    <mergeCell ref="LCO26:LCR26"/>
    <mergeCell ref="LCS26:LCV26"/>
    <mergeCell ref="LCW26:LCZ26"/>
    <mergeCell ref="LDA26:LDD26"/>
    <mergeCell ref="LBQ26:LBT26"/>
    <mergeCell ref="LBU26:LBX26"/>
    <mergeCell ref="LBY26:LCB26"/>
    <mergeCell ref="LCC26:LCF26"/>
    <mergeCell ref="LCG26:LCJ26"/>
    <mergeCell ref="LHA26:LHD26"/>
    <mergeCell ref="LHE26:LHH26"/>
    <mergeCell ref="LHI26:LHL26"/>
    <mergeCell ref="LHM26:LHP26"/>
    <mergeCell ref="LHQ26:LHT26"/>
    <mergeCell ref="LGG26:LGJ26"/>
    <mergeCell ref="LGK26:LGN26"/>
    <mergeCell ref="LGO26:LGR26"/>
    <mergeCell ref="LGS26:LGV26"/>
    <mergeCell ref="LGW26:LGZ26"/>
    <mergeCell ref="LFM26:LFP26"/>
    <mergeCell ref="LFQ26:LFT26"/>
    <mergeCell ref="LFU26:LFX26"/>
    <mergeCell ref="LFY26:LGB26"/>
    <mergeCell ref="LGC26:LGF26"/>
    <mergeCell ref="LES26:LEV26"/>
    <mergeCell ref="LEW26:LEZ26"/>
    <mergeCell ref="LFA26:LFD26"/>
    <mergeCell ref="LFE26:LFH26"/>
    <mergeCell ref="LFI26:LFL26"/>
    <mergeCell ref="LKC26:LKF26"/>
    <mergeCell ref="LKG26:LKJ26"/>
    <mergeCell ref="LKK26:LKN26"/>
    <mergeCell ref="LKO26:LKR26"/>
    <mergeCell ref="LKS26:LKV26"/>
    <mergeCell ref="LJI26:LJL26"/>
    <mergeCell ref="LJM26:LJP26"/>
    <mergeCell ref="LJQ26:LJT26"/>
    <mergeCell ref="LJU26:LJX26"/>
    <mergeCell ref="LJY26:LKB26"/>
    <mergeCell ref="LIO26:LIR26"/>
    <mergeCell ref="LIS26:LIV26"/>
    <mergeCell ref="LIW26:LIZ26"/>
    <mergeCell ref="LJA26:LJD26"/>
    <mergeCell ref="LJE26:LJH26"/>
    <mergeCell ref="LHU26:LHX26"/>
    <mergeCell ref="LHY26:LIB26"/>
    <mergeCell ref="LIC26:LIF26"/>
    <mergeCell ref="LIG26:LIJ26"/>
    <mergeCell ref="LIK26:LIN26"/>
    <mergeCell ref="LNE26:LNH26"/>
    <mergeCell ref="LNI26:LNL26"/>
    <mergeCell ref="LNM26:LNP26"/>
    <mergeCell ref="LNQ26:LNT26"/>
    <mergeCell ref="LNU26:LNX26"/>
    <mergeCell ref="LMK26:LMN26"/>
    <mergeCell ref="LMO26:LMR26"/>
    <mergeCell ref="LMS26:LMV26"/>
    <mergeCell ref="LMW26:LMZ26"/>
    <mergeCell ref="LNA26:LND26"/>
    <mergeCell ref="LLQ26:LLT26"/>
    <mergeCell ref="LLU26:LLX26"/>
    <mergeCell ref="LLY26:LMB26"/>
    <mergeCell ref="LMC26:LMF26"/>
    <mergeCell ref="LMG26:LMJ26"/>
    <mergeCell ref="LKW26:LKZ26"/>
    <mergeCell ref="LLA26:LLD26"/>
    <mergeCell ref="LLE26:LLH26"/>
    <mergeCell ref="LLI26:LLL26"/>
    <mergeCell ref="LLM26:LLP26"/>
    <mergeCell ref="LQG26:LQJ26"/>
    <mergeCell ref="LQK26:LQN26"/>
    <mergeCell ref="LQO26:LQR26"/>
    <mergeCell ref="LQS26:LQV26"/>
    <mergeCell ref="LQW26:LQZ26"/>
    <mergeCell ref="LPM26:LPP26"/>
    <mergeCell ref="LPQ26:LPT26"/>
    <mergeCell ref="LPU26:LPX26"/>
    <mergeCell ref="LPY26:LQB26"/>
    <mergeCell ref="LQC26:LQF26"/>
    <mergeCell ref="LOS26:LOV26"/>
    <mergeCell ref="LOW26:LOZ26"/>
    <mergeCell ref="LPA26:LPD26"/>
    <mergeCell ref="LPE26:LPH26"/>
    <mergeCell ref="LPI26:LPL26"/>
    <mergeCell ref="LNY26:LOB26"/>
    <mergeCell ref="LOC26:LOF26"/>
    <mergeCell ref="LOG26:LOJ26"/>
    <mergeCell ref="LOK26:LON26"/>
    <mergeCell ref="LOO26:LOR26"/>
    <mergeCell ref="LTI26:LTL26"/>
    <mergeCell ref="LTM26:LTP26"/>
    <mergeCell ref="LTQ26:LTT26"/>
    <mergeCell ref="LTU26:LTX26"/>
    <mergeCell ref="LTY26:LUB26"/>
    <mergeCell ref="LSO26:LSR26"/>
    <mergeCell ref="LSS26:LSV26"/>
    <mergeCell ref="LSW26:LSZ26"/>
    <mergeCell ref="LTA26:LTD26"/>
    <mergeCell ref="LTE26:LTH26"/>
    <mergeCell ref="LRU26:LRX26"/>
    <mergeCell ref="LRY26:LSB26"/>
    <mergeCell ref="LSC26:LSF26"/>
    <mergeCell ref="LSG26:LSJ26"/>
    <mergeCell ref="LSK26:LSN26"/>
    <mergeCell ref="LRA26:LRD26"/>
    <mergeCell ref="LRE26:LRH26"/>
    <mergeCell ref="LRI26:LRL26"/>
    <mergeCell ref="LRM26:LRP26"/>
    <mergeCell ref="LRQ26:LRT26"/>
    <mergeCell ref="LWK26:LWN26"/>
    <mergeCell ref="LWO26:LWR26"/>
    <mergeCell ref="LWS26:LWV26"/>
    <mergeCell ref="LWW26:LWZ26"/>
    <mergeCell ref="LXA26:LXD26"/>
    <mergeCell ref="LVQ26:LVT26"/>
    <mergeCell ref="LVU26:LVX26"/>
    <mergeCell ref="LVY26:LWB26"/>
    <mergeCell ref="LWC26:LWF26"/>
    <mergeCell ref="LWG26:LWJ26"/>
    <mergeCell ref="LUW26:LUZ26"/>
    <mergeCell ref="LVA26:LVD26"/>
    <mergeCell ref="LVE26:LVH26"/>
    <mergeCell ref="LVI26:LVL26"/>
    <mergeCell ref="LVM26:LVP26"/>
    <mergeCell ref="LUC26:LUF26"/>
    <mergeCell ref="LUG26:LUJ26"/>
    <mergeCell ref="LUK26:LUN26"/>
    <mergeCell ref="LUO26:LUR26"/>
    <mergeCell ref="LUS26:LUV26"/>
    <mergeCell ref="LZM26:LZP26"/>
    <mergeCell ref="LZQ26:LZT26"/>
    <mergeCell ref="LZU26:LZX26"/>
    <mergeCell ref="LZY26:MAB26"/>
    <mergeCell ref="MAC26:MAF26"/>
    <mergeCell ref="LYS26:LYV26"/>
    <mergeCell ref="LYW26:LYZ26"/>
    <mergeCell ref="LZA26:LZD26"/>
    <mergeCell ref="LZE26:LZH26"/>
    <mergeCell ref="LZI26:LZL26"/>
    <mergeCell ref="LXY26:LYB26"/>
    <mergeCell ref="LYC26:LYF26"/>
    <mergeCell ref="LYG26:LYJ26"/>
    <mergeCell ref="LYK26:LYN26"/>
    <mergeCell ref="LYO26:LYR26"/>
    <mergeCell ref="LXE26:LXH26"/>
    <mergeCell ref="LXI26:LXL26"/>
    <mergeCell ref="LXM26:LXP26"/>
    <mergeCell ref="LXQ26:LXT26"/>
    <mergeCell ref="LXU26:LXX26"/>
    <mergeCell ref="MCO26:MCR26"/>
    <mergeCell ref="MCS26:MCV26"/>
    <mergeCell ref="MCW26:MCZ26"/>
    <mergeCell ref="MDA26:MDD26"/>
    <mergeCell ref="MDE26:MDH26"/>
    <mergeCell ref="MBU26:MBX26"/>
    <mergeCell ref="MBY26:MCB26"/>
    <mergeCell ref="MCC26:MCF26"/>
    <mergeCell ref="MCG26:MCJ26"/>
    <mergeCell ref="MCK26:MCN26"/>
    <mergeCell ref="MBA26:MBD26"/>
    <mergeCell ref="MBE26:MBH26"/>
    <mergeCell ref="MBI26:MBL26"/>
    <mergeCell ref="MBM26:MBP26"/>
    <mergeCell ref="MBQ26:MBT26"/>
    <mergeCell ref="MAG26:MAJ26"/>
    <mergeCell ref="MAK26:MAN26"/>
    <mergeCell ref="MAO26:MAR26"/>
    <mergeCell ref="MAS26:MAV26"/>
    <mergeCell ref="MAW26:MAZ26"/>
    <mergeCell ref="MFQ26:MFT26"/>
    <mergeCell ref="MFU26:MFX26"/>
    <mergeCell ref="MFY26:MGB26"/>
    <mergeCell ref="MGC26:MGF26"/>
    <mergeCell ref="MGG26:MGJ26"/>
    <mergeCell ref="MEW26:MEZ26"/>
    <mergeCell ref="MFA26:MFD26"/>
    <mergeCell ref="MFE26:MFH26"/>
    <mergeCell ref="MFI26:MFL26"/>
    <mergeCell ref="MFM26:MFP26"/>
    <mergeCell ref="MEC26:MEF26"/>
    <mergeCell ref="MEG26:MEJ26"/>
    <mergeCell ref="MEK26:MEN26"/>
    <mergeCell ref="MEO26:MER26"/>
    <mergeCell ref="MES26:MEV26"/>
    <mergeCell ref="MDI26:MDL26"/>
    <mergeCell ref="MDM26:MDP26"/>
    <mergeCell ref="MDQ26:MDT26"/>
    <mergeCell ref="MDU26:MDX26"/>
    <mergeCell ref="MDY26:MEB26"/>
    <mergeCell ref="MIS26:MIV26"/>
    <mergeCell ref="MIW26:MIZ26"/>
    <mergeCell ref="MJA26:MJD26"/>
    <mergeCell ref="MJE26:MJH26"/>
    <mergeCell ref="MJI26:MJL26"/>
    <mergeCell ref="MHY26:MIB26"/>
    <mergeCell ref="MIC26:MIF26"/>
    <mergeCell ref="MIG26:MIJ26"/>
    <mergeCell ref="MIK26:MIN26"/>
    <mergeCell ref="MIO26:MIR26"/>
    <mergeCell ref="MHE26:MHH26"/>
    <mergeCell ref="MHI26:MHL26"/>
    <mergeCell ref="MHM26:MHP26"/>
    <mergeCell ref="MHQ26:MHT26"/>
    <mergeCell ref="MHU26:MHX26"/>
    <mergeCell ref="MGK26:MGN26"/>
    <mergeCell ref="MGO26:MGR26"/>
    <mergeCell ref="MGS26:MGV26"/>
    <mergeCell ref="MGW26:MGZ26"/>
    <mergeCell ref="MHA26:MHD26"/>
    <mergeCell ref="MLU26:MLX26"/>
    <mergeCell ref="MLY26:MMB26"/>
    <mergeCell ref="MMC26:MMF26"/>
    <mergeCell ref="MMG26:MMJ26"/>
    <mergeCell ref="MMK26:MMN26"/>
    <mergeCell ref="MLA26:MLD26"/>
    <mergeCell ref="MLE26:MLH26"/>
    <mergeCell ref="MLI26:MLL26"/>
    <mergeCell ref="MLM26:MLP26"/>
    <mergeCell ref="MLQ26:MLT26"/>
    <mergeCell ref="MKG26:MKJ26"/>
    <mergeCell ref="MKK26:MKN26"/>
    <mergeCell ref="MKO26:MKR26"/>
    <mergeCell ref="MKS26:MKV26"/>
    <mergeCell ref="MKW26:MKZ26"/>
    <mergeCell ref="MJM26:MJP26"/>
    <mergeCell ref="MJQ26:MJT26"/>
    <mergeCell ref="MJU26:MJX26"/>
    <mergeCell ref="MJY26:MKB26"/>
    <mergeCell ref="MKC26:MKF26"/>
    <mergeCell ref="MOW26:MOZ26"/>
    <mergeCell ref="MPA26:MPD26"/>
    <mergeCell ref="MPE26:MPH26"/>
    <mergeCell ref="MPI26:MPL26"/>
    <mergeCell ref="MPM26:MPP26"/>
    <mergeCell ref="MOC26:MOF26"/>
    <mergeCell ref="MOG26:MOJ26"/>
    <mergeCell ref="MOK26:MON26"/>
    <mergeCell ref="MOO26:MOR26"/>
    <mergeCell ref="MOS26:MOV26"/>
    <mergeCell ref="MNI26:MNL26"/>
    <mergeCell ref="MNM26:MNP26"/>
    <mergeCell ref="MNQ26:MNT26"/>
    <mergeCell ref="MNU26:MNX26"/>
    <mergeCell ref="MNY26:MOB26"/>
    <mergeCell ref="MMO26:MMR26"/>
    <mergeCell ref="MMS26:MMV26"/>
    <mergeCell ref="MMW26:MMZ26"/>
    <mergeCell ref="MNA26:MND26"/>
    <mergeCell ref="MNE26:MNH26"/>
    <mergeCell ref="MRY26:MSB26"/>
    <mergeCell ref="MSC26:MSF26"/>
    <mergeCell ref="MSG26:MSJ26"/>
    <mergeCell ref="MSK26:MSN26"/>
    <mergeCell ref="MSO26:MSR26"/>
    <mergeCell ref="MRE26:MRH26"/>
    <mergeCell ref="MRI26:MRL26"/>
    <mergeCell ref="MRM26:MRP26"/>
    <mergeCell ref="MRQ26:MRT26"/>
    <mergeCell ref="MRU26:MRX26"/>
    <mergeCell ref="MQK26:MQN26"/>
    <mergeCell ref="MQO26:MQR26"/>
    <mergeCell ref="MQS26:MQV26"/>
    <mergeCell ref="MQW26:MQZ26"/>
    <mergeCell ref="MRA26:MRD26"/>
    <mergeCell ref="MPQ26:MPT26"/>
    <mergeCell ref="MPU26:MPX26"/>
    <mergeCell ref="MPY26:MQB26"/>
    <mergeCell ref="MQC26:MQF26"/>
    <mergeCell ref="MQG26:MQJ26"/>
    <mergeCell ref="MVA26:MVD26"/>
    <mergeCell ref="MVE26:MVH26"/>
    <mergeCell ref="MVI26:MVL26"/>
    <mergeCell ref="MVM26:MVP26"/>
    <mergeCell ref="MVQ26:MVT26"/>
    <mergeCell ref="MUG26:MUJ26"/>
    <mergeCell ref="MUK26:MUN26"/>
    <mergeCell ref="MUO26:MUR26"/>
    <mergeCell ref="MUS26:MUV26"/>
    <mergeCell ref="MUW26:MUZ26"/>
    <mergeCell ref="MTM26:MTP26"/>
    <mergeCell ref="MTQ26:MTT26"/>
    <mergeCell ref="MTU26:MTX26"/>
    <mergeCell ref="MTY26:MUB26"/>
    <mergeCell ref="MUC26:MUF26"/>
    <mergeCell ref="MSS26:MSV26"/>
    <mergeCell ref="MSW26:MSZ26"/>
    <mergeCell ref="MTA26:MTD26"/>
    <mergeCell ref="MTE26:MTH26"/>
    <mergeCell ref="MTI26:MTL26"/>
    <mergeCell ref="MYC26:MYF26"/>
    <mergeCell ref="MYG26:MYJ26"/>
    <mergeCell ref="MYK26:MYN26"/>
    <mergeCell ref="MYO26:MYR26"/>
    <mergeCell ref="MYS26:MYV26"/>
    <mergeCell ref="MXI26:MXL26"/>
    <mergeCell ref="MXM26:MXP26"/>
    <mergeCell ref="MXQ26:MXT26"/>
    <mergeCell ref="MXU26:MXX26"/>
    <mergeCell ref="MXY26:MYB26"/>
    <mergeCell ref="MWO26:MWR26"/>
    <mergeCell ref="MWS26:MWV26"/>
    <mergeCell ref="MWW26:MWZ26"/>
    <mergeCell ref="MXA26:MXD26"/>
    <mergeCell ref="MXE26:MXH26"/>
    <mergeCell ref="MVU26:MVX26"/>
    <mergeCell ref="MVY26:MWB26"/>
    <mergeCell ref="MWC26:MWF26"/>
    <mergeCell ref="MWG26:MWJ26"/>
    <mergeCell ref="MWK26:MWN26"/>
    <mergeCell ref="NBE26:NBH26"/>
    <mergeCell ref="NBI26:NBL26"/>
    <mergeCell ref="NBM26:NBP26"/>
    <mergeCell ref="NBQ26:NBT26"/>
    <mergeCell ref="NBU26:NBX26"/>
    <mergeCell ref="NAK26:NAN26"/>
    <mergeCell ref="NAO26:NAR26"/>
    <mergeCell ref="NAS26:NAV26"/>
    <mergeCell ref="NAW26:NAZ26"/>
    <mergeCell ref="NBA26:NBD26"/>
    <mergeCell ref="MZQ26:MZT26"/>
    <mergeCell ref="MZU26:MZX26"/>
    <mergeCell ref="MZY26:NAB26"/>
    <mergeCell ref="NAC26:NAF26"/>
    <mergeCell ref="NAG26:NAJ26"/>
    <mergeCell ref="MYW26:MYZ26"/>
    <mergeCell ref="MZA26:MZD26"/>
    <mergeCell ref="MZE26:MZH26"/>
    <mergeCell ref="MZI26:MZL26"/>
    <mergeCell ref="MZM26:MZP26"/>
    <mergeCell ref="NEG26:NEJ26"/>
    <mergeCell ref="NEK26:NEN26"/>
    <mergeCell ref="NEO26:NER26"/>
    <mergeCell ref="NES26:NEV26"/>
    <mergeCell ref="NEW26:NEZ26"/>
    <mergeCell ref="NDM26:NDP26"/>
    <mergeCell ref="NDQ26:NDT26"/>
    <mergeCell ref="NDU26:NDX26"/>
    <mergeCell ref="NDY26:NEB26"/>
    <mergeCell ref="NEC26:NEF26"/>
    <mergeCell ref="NCS26:NCV26"/>
    <mergeCell ref="NCW26:NCZ26"/>
    <mergeCell ref="NDA26:NDD26"/>
    <mergeCell ref="NDE26:NDH26"/>
    <mergeCell ref="NDI26:NDL26"/>
    <mergeCell ref="NBY26:NCB26"/>
    <mergeCell ref="NCC26:NCF26"/>
    <mergeCell ref="NCG26:NCJ26"/>
    <mergeCell ref="NCK26:NCN26"/>
    <mergeCell ref="NCO26:NCR26"/>
    <mergeCell ref="NHI26:NHL26"/>
    <mergeCell ref="NHM26:NHP26"/>
    <mergeCell ref="NHQ26:NHT26"/>
    <mergeCell ref="NHU26:NHX26"/>
    <mergeCell ref="NHY26:NIB26"/>
    <mergeCell ref="NGO26:NGR26"/>
    <mergeCell ref="NGS26:NGV26"/>
    <mergeCell ref="NGW26:NGZ26"/>
    <mergeCell ref="NHA26:NHD26"/>
    <mergeCell ref="NHE26:NHH26"/>
    <mergeCell ref="NFU26:NFX26"/>
    <mergeCell ref="NFY26:NGB26"/>
    <mergeCell ref="NGC26:NGF26"/>
    <mergeCell ref="NGG26:NGJ26"/>
    <mergeCell ref="NGK26:NGN26"/>
    <mergeCell ref="NFA26:NFD26"/>
    <mergeCell ref="NFE26:NFH26"/>
    <mergeCell ref="NFI26:NFL26"/>
    <mergeCell ref="NFM26:NFP26"/>
    <mergeCell ref="NFQ26:NFT26"/>
    <mergeCell ref="NKK26:NKN26"/>
    <mergeCell ref="NKO26:NKR26"/>
    <mergeCell ref="NKS26:NKV26"/>
    <mergeCell ref="NKW26:NKZ26"/>
    <mergeCell ref="NLA26:NLD26"/>
    <mergeCell ref="NJQ26:NJT26"/>
    <mergeCell ref="NJU26:NJX26"/>
    <mergeCell ref="NJY26:NKB26"/>
    <mergeCell ref="NKC26:NKF26"/>
    <mergeCell ref="NKG26:NKJ26"/>
    <mergeCell ref="NIW26:NIZ26"/>
    <mergeCell ref="NJA26:NJD26"/>
    <mergeCell ref="NJE26:NJH26"/>
    <mergeCell ref="NJI26:NJL26"/>
    <mergeCell ref="NJM26:NJP26"/>
    <mergeCell ref="NIC26:NIF26"/>
    <mergeCell ref="NIG26:NIJ26"/>
    <mergeCell ref="NIK26:NIN26"/>
    <mergeCell ref="NIO26:NIR26"/>
    <mergeCell ref="NIS26:NIV26"/>
    <mergeCell ref="NNM26:NNP26"/>
    <mergeCell ref="NNQ26:NNT26"/>
    <mergeCell ref="NNU26:NNX26"/>
    <mergeCell ref="NNY26:NOB26"/>
    <mergeCell ref="NOC26:NOF26"/>
    <mergeCell ref="NMS26:NMV26"/>
    <mergeCell ref="NMW26:NMZ26"/>
    <mergeCell ref="NNA26:NND26"/>
    <mergeCell ref="NNE26:NNH26"/>
    <mergeCell ref="NNI26:NNL26"/>
    <mergeCell ref="NLY26:NMB26"/>
    <mergeCell ref="NMC26:NMF26"/>
    <mergeCell ref="NMG26:NMJ26"/>
    <mergeCell ref="NMK26:NMN26"/>
    <mergeCell ref="NMO26:NMR26"/>
    <mergeCell ref="NLE26:NLH26"/>
    <mergeCell ref="NLI26:NLL26"/>
    <mergeCell ref="NLM26:NLP26"/>
    <mergeCell ref="NLQ26:NLT26"/>
    <mergeCell ref="NLU26:NLX26"/>
    <mergeCell ref="NQO26:NQR26"/>
    <mergeCell ref="NQS26:NQV26"/>
    <mergeCell ref="NQW26:NQZ26"/>
    <mergeCell ref="NRA26:NRD26"/>
    <mergeCell ref="NRE26:NRH26"/>
    <mergeCell ref="NPU26:NPX26"/>
    <mergeCell ref="NPY26:NQB26"/>
    <mergeCell ref="NQC26:NQF26"/>
    <mergeCell ref="NQG26:NQJ26"/>
    <mergeCell ref="NQK26:NQN26"/>
    <mergeCell ref="NPA26:NPD26"/>
    <mergeCell ref="NPE26:NPH26"/>
    <mergeCell ref="NPI26:NPL26"/>
    <mergeCell ref="NPM26:NPP26"/>
    <mergeCell ref="NPQ26:NPT26"/>
    <mergeCell ref="NOG26:NOJ26"/>
    <mergeCell ref="NOK26:NON26"/>
    <mergeCell ref="NOO26:NOR26"/>
    <mergeCell ref="NOS26:NOV26"/>
    <mergeCell ref="NOW26:NOZ26"/>
    <mergeCell ref="NTQ26:NTT26"/>
    <mergeCell ref="NTU26:NTX26"/>
    <mergeCell ref="NTY26:NUB26"/>
    <mergeCell ref="NUC26:NUF26"/>
    <mergeCell ref="NUG26:NUJ26"/>
    <mergeCell ref="NSW26:NSZ26"/>
    <mergeCell ref="NTA26:NTD26"/>
    <mergeCell ref="NTE26:NTH26"/>
    <mergeCell ref="NTI26:NTL26"/>
    <mergeCell ref="NTM26:NTP26"/>
    <mergeCell ref="NSC26:NSF26"/>
    <mergeCell ref="NSG26:NSJ26"/>
    <mergeCell ref="NSK26:NSN26"/>
    <mergeCell ref="NSO26:NSR26"/>
    <mergeCell ref="NSS26:NSV26"/>
    <mergeCell ref="NRI26:NRL26"/>
    <mergeCell ref="NRM26:NRP26"/>
    <mergeCell ref="NRQ26:NRT26"/>
    <mergeCell ref="NRU26:NRX26"/>
    <mergeCell ref="NRY26:NSB26"/>
    <mergeCell ref="NWS26:NWV26"/>
    <mergeCell ref="NWW26:NWZ26"/>
    <mergeCell ref="NXA26:NXD26"/>
    <mergeCell ref="NXE26:NXH26"/>
    <mergeCell ref="NXI26:NXL26"/>
    <mergeCell ref="NVY26:NWB26"/>
    <mergeCell ref="NWC26:NWF26"/>
    <mergeCell ref="NWG26:NWJ26"/>
    <mergeCell ref="NWK26:NWN26"/>
    <mergeCell ref="NWO26:NWR26"/>
    <mergeCell ref="NVE26:NVH26"/>
    <mergeCell ref="NVI26:NVL26"/>
    <mergeCell ref="NVM26:NVP26"/>
    <mergeCell ref="NVQ26:NVT26"/>
    <mergeCell ref="NVU26:NVX26"/>
    <mergeCell ref="NUK26:NUN26"/>
    <mergeCell ref="NUO26:NUR26"/>
    <mergeCell ref="NUS26:NUV26"/>
    <mergeCell ref="NUW26:NUZ26"/>
    <mergeCell ref="NVA26:NVD26"/>
    <mergeCell ref="NZU26:NZX26"/>
    <mergeCell ref="NZY26:OAB26"/>
    <mergeCell ref="OAC26:OAF26"/>
    <mergeCell ref="OAG26:OAJ26"/>
    <mergeCell ref="OAK26:OAN26"/>
    <mergeCell ref="NZA26:NZD26"/>
    <mergeCell ref="NZE26:NZH26"/>
    <mergeCell ref="NZI26:NZL26"/>
    <mergeCell ref="NZM26:NZP26"/>
    <mergeCell ref="NZQ26:NZT26"/>
    <mergeCell ref="NYG26:NYJ26"/>
    <mergeCell ref="NYK26:NYN26"/>
    <mergeCell ref="NYO26:NYR26"/>
    <mergeCell ref="NYS26:NYV26"/>
    <mergeCell ref="NYW26:NYZ26"/>
    <mergeCell ref="NXM26:NXP26"/>
    <mergeCell ref="NXQ26:NXT26"/>
    <mergeCell ref="NXU26:NXX26"/>
    <mergeCell ref="NXY26:NYB26"/>
    <mergeCell ref="NYC26:NYF26"/>
    <mergeCell ref="OCW26:OCZ26"/>
    <mergeCell ref="ODA26:ODD26"/>
    <mergeCell ref="ODE26:ODH26"/>
    <mergeCell ref="ODI26:ODL26"/>
    <mergeCell ref="ODM26:ODP26"/>
    <mergeCell ref="OCC26:OCF26"/>
    <mergeCell ref="OCG26:OCJ26"/>
    <mergeCell ref="OCK26:OCN26"/>
    <mergeCell ref="OCO26:OCR26"/>
    <mergeCell ref="OCS26:OCV26"/>
    <mergeCell ref="OBI26:OBL26"/>
    <mergeCell ref="OBM26:OBP26"/>
    <mergeCell ref="OBQ26:OBT26"/>
    <mergeCell ref="OBU26:OBX26"/>
    <mergeCell ref="OBY26:OCB26"/>
    <mergeCell ref="OAO26:OAR26"/>
    <mergeCell ref="OAS26:OAV26"/>
    <mergeCell ref="OAW26:OAZ26"/>
    <mergeCell ref="OBA26:OBD26"/>
    <mergeCell ref="OBE26:OBH26"/>
    <mergeCell ref="OFY26:OGB26"/>
    <mergeCell ref="OGC26:OGF26"/>
    <mergeCell ref="OGG26:OGJ26"/>
    <mergeCell ref="OGK26:OGN26"/>
    <mergeCell ref="OGO26:OGR26"/>
    <mergeCell ref="OFE26:OFH26"/>
    <mergeCell ref="OFI26:OFL26"/>
    <mergeCell ref="OFM26:OFP26"/>
    <mergeCell ref="OFQ26:OFT26"/>
    <mergeCell ref="OFU26:OFX26"/>
    <mergeCell ref="OEK26:OEN26"/>
    <mergeCell ref="OEO26:OER26"/>
    <mergeCell ref="OES26:OEV26"/>
    <mergeCell ref="OEW26:OEZ26"/>
    <mergeCell ref="OFA26:OFD26"/>
    <mergeCell ref="ODQ26:ODT26"/>
    <mergeCell ref="ODU26:ODX26"/>
    <mergeCell ref="ODY26:OEB26"/>
    <mergeCell ref="OEC26:OEF26"/>
    <mergeCell ref="OEG26:OEJ26"/>
    <mergeCell ref="OJA26:OJD26"/>
    <mergeCell ref="OJE26:OJH26"/>
    <mergeCell ref="OJI26:OJL26"/>
    <mergeCell ref="OJM26:OJP26"/>
    <mergeCell ref="OJQ26:OJT26"/>
    <mergeCell ref="OIG26:OIJ26"/>
    <mergeCell ref="OIK26:OIN26"/>
    <mergeCell ref="OIO26:OIR26"/>
    <mergeCell ref="OIS26:OIV26"/>
    <mergeCell ref="OIW26:OIZ26"/>
    <mergeCell ref="OHM26:OHP26"/>
    <mergeCell ref="OHQ26:OHT26"/>
    <mergeCell ref="OHU26:OHX26"/>
    <mergeCell ref="OHY26:OIB26"/>
    <mergeCell ref="OIC26:OIF26"/>
    <mergeCell ref="OGS26:OGV26"/>
    <mergeCell ref="OGW26:OGZ26"/>
    <mergeCell ref="OHA26:OHD26"/>
    <mergeCell ref="OHE26:OHH26"/>
    <mergeCell ref="OHI26:OHL26"/>
    <mergeCell ref="OMC26:OMF26"/>
    <mergeCell ref="OMG26:OMJ26"/>
    <mergeCell ref="OMK26:OMN26"/>
    <mergeCell ref="OMO26:OMR26"/>
    <mergeCell ref="OMS26:OMV26"/>
    <mergeCell ref="OLI26:OLL26"/>
    <mergeCell ref="OLM26:OLP26"/>
    <mergeCell ref="OLQ26:OLT26"/>
    <mergeCell ref="OLU26:OLX26"/>
    <mergeCell ref="OLY26:OMB26"/>
    <mergeCell ref="OKO26:OKR26"/>
    <mergeCell ref="OKS26:OKV26"/>
    <mergeCell ref="OKW26:OKZ26"/>
    <mergeCell ref="OLA26:OLD26"/>
    <mergeCell ref="OLE26:OLH26"/>
    <mergeCell ref="OJU26:OJX26"/>
    <mergeCell ref="OJY26:OKB26"/>
    <mergeCell ref="OKC26:OKF26"/>
    <mergeCell ref="OKG26:OKJ26"/>
    <mergeCell ref="OKK26:OKN26"/>
    <mergeCell ref="OPE26:OPH26"/>
    <mergeCell ref="OPI26:OPL26"/>
    <mergeCell ref="OPM26:OPP26"/>
    <mergeCell ref="OPQ26:OPT26"/>
    <mergeCell ref="OPU26:OPX26"/>
    <mergeCell ref="OOK26:OON26"/>
    <mergeCell ref="OOO26:OOR26"/>
    <mergeCell ref="OOS26:OOV26"/>
    <mergeCell ref="OOW26:OOZ26"/>
    <mergeCell ref="OPA26:OPD26"/>
    <mergeCell ref="ONQ26:ONT26"/>
    <mergeCell ref="ONU26:ONX26"/>
    <mergeCell ref="ONY26:OOB26"/>
    <mergeCell ref="OOC26:OOF26"/>
    <mergeCell ref="OOG26:OOJ26"/>
    <mergeCell ref="OMW26:OMZ26"/>
    <mergeCell ref="ONA26:OND26"/>
    <mergeCell ref="ONE26:ONH26"/>
    <mergeCell ref="ONI26:ONL26"/>
    <mergeCell ref="ONM26:ONP26"/>
    <mergeCell ref="OSG26:OSJ26"/>
    <mergeCell ref="OSK26:OSN26"/>
    <mergeCell ref="OSO26:OSR26"/>
    <mergeCell ref="OSS26:OSV26"/>
    <mergeCell ref="OSW26:OSZ26"/>
    <mergeCell ref="ORM26:ORP26"/>
    <mergeCell ref="ORQ26:ORT26"/>
    <mergeCell ref="ORU26:ORX26"/>
    <mergeCell ref="ORY26:OSB26"/>
    <mergeCell ref="OSC26:OSF26"/>
    <mergeCell ref="OQS26:OQV26"/>
    <mergeCell ref="OQW26:OQZ26"/>
    <mergeCell ref="ORA26:ORD26"/>
    <mergeCell ref="ORE26:ORH26"/>
    <mergeCell ref="ORI26:ORL26"/>
    <mergeCell ref="OPY26:OQB26"/>
    <mergeCell ref="OQC26:OQF26"/>
    <mergeCell ref="OQG26:OQJ26"/>
    <mergeCell ref="OQK26:OQN26"/>
    <mergeCell ref="OQO26:OQR26"/>
    <mergeCell ref="OVI26:OVL26"/>
    <mergeCell ref="OVM26:OVP26"/>
    <mergeCell ref="OVQ26:OVT26"/>
    <mergeCell ref="OVU26:OVX26"/>
    <mergeCell ref="OVY26:OWB26"/>
    <mergeCell ref="OUO26:OUR26"/>
    <mergeCell ref="OUS26:OUV26"/>
    <mergeCell ref="OUW26:OUZ26"/>
    <mergeCell ref="OVA26:OVD26"/>
    <mergeCell ref="OVE26:OVH26"/>
    <mergeCell ref="OTU26:OTX26"/>
    <mergeCell ref="OTY26:OUB26"/>
    <mergeCell ref="OUC26:OUF26"/>
    <mergeCell ref="OUG26:OUJ26"/>
    <mergeCell ref="OUK26:OUN26"/>
    <mergeCell ref="OTA26:OTD26"/>
    <mergeCell ref="OTE26:OTH26"/>
    <mergeCell ref="OTI26:OTL26"/>
    <mergeCell ref="OTM26:OTP26"/>
    <mergeCell ref="OTQ26:OTT26"/>
    <mergeCell ref="OYK26:OYN26"/>
    <mergeCell ref="OYO26:OYR26"/>
    <mergeCell ref="OYS26:OYV26"/>
    <mergeCell ref="OYW26:OYZ26"/>
    <mergeCell ref="OZA26:OZD26"/>
    <mergeCell ref="OXQ26:OXT26"/>
    <mergeCell ref="OXU26:OXX26"/>
    <mergeCell ref="OXY26:OYB26"/>
    <mergeCell ref="OYC26:OYF26"/>
    <mergeCell ref="OYG26:OYJ26"/>
    <mergeCell ref="OWW26:OWZ26"/>
    <mergeCell ref="OXA26:OXD26"/>
    <mergeCell ref="OXE26:OXH26"/>
    <mergeCell ref="OXI26:OXL26"/>
    <mergeCell ref="OXM26:OXP26"/>
    <mergeCell ref="OWC26:OWF26"/>
    <mergeCell ref="OWG26:OWJ26"/>
    <mergeCell ref="OWK26:OWN26"/>
    <mergeCell ref="OWO26:OWR26"/>
    <mergeCell ref="OWS26:OWV26"/>
    <mergeCell ref="PBM26:PBP26"/>
    <mergeCell ref="PBQ26:PBT26"/>
    <mergeCell ref="PBU26:PBX26"/>
    <mergeCell ref="PBY26:PCB26"/>
    <mergeCell ref="PCC26:PCF26"/>
    <mergeCell ref="PAS26:PAV26"/>
    <mergeCell ref="PAW26:PAZ26"/>
    <mergeCell ref="PBA26:PBD26"/>
    <mergeCell ref="PBE26:PBH26"/>
    <mergeCell ref="PBI26:PBL26"/>
    <mergeCell ref="OZY26:PAB26"/>
    <mergeCell ref="PAC26:PAF26"/>
    <mergeCell ref="PAG26:PAJ26"/>
    <mergeCell ref="PAK26:PAN26"/>
    <mergeCell ref="PAO26:PAR26"/>
    <mergeCell ref="OZE26:OZH26"/>
    <mergeCell ref="OZI26:OZL26"/>
    <mergeCell ref="OZM26:OZP26"/>
    <mergeCell ref="OZQ26:OZT26"/>
    <mergeCell ref="OZU26:OZX26"/>
    <mergeCell ref="PEO26:PER26"/>
    <mergeCell ref="PES26:PEV26"/>
    <mergeCell ref="PEW26:PEZ26"/>
    <mergeCell ref="PFA26:PFD26"/>
    <mergeCell ref="PFE26:PFH26"/>
    <mergeCell ref="PDU26:PDX26"/>
    <mergeCell ref="PDY26:PEB26"/>
    <mergeCell ref="PEC26:PEF26"/>
    <mergeCell ref="PEG26:PEJ26"/>
    <mergeCell ref="PEK26:PEN26"/>
    <mergeCell ref="PDA26:PDD26"/>
    <mergeCell ref="PDE26:PDH26"/>
    <mergeCell ref="PDI26:PDL26"/>
    <mergeCell ref="PDM26:PDP26"/>
    <mergeCell ref="PDQ26:PDT26"/>
    <mergeCell ref="PCG26:PCJ26"/>
    <mergeCell ref="PCK26:PCN26"/>
    <mergeCell ref="PCO26:PCR26"/>
    <mergeCell ref="PCS26:PCV26"/>
    <mergeCell ref="PCW26:PCZ26"/>
    <mergeCell ref="PHQ26:PHT26"/>
    <mergeCell ref="PHU26:PHX26"/>
    <mergeCell ref="PHY26:PIB26"/>
    <mergeCell ref="PIC26:PIF26"/>
    <mergeCell ref="PIG26:PIJ26"/>
    <mergeCell ref="PGW26:PGZ26"/>
    <mergeCell ref="PHA26:PHD26"/>
    <mergeCell ref="PHE26:PHH26"/>
    <mergeCell ref="PHI26:PHL26"/>
    <mergeCell ref="PHM26:PHP26"/>
    <mergeCell ref="PGC26:PGF26"/>
    <mergeCell ref="PGG26:PGJ26"/>
    <mergeCell ref="PGK26:PGN26"/>
    <mergeCell ref="PGO26:PGR26"/>
    <mergeCell ref="PGS26:PGV26"/>
    <mergeCell ref="PFI26:PFL26"/>
    <mergeCell ref="PFM26:PFP26"/>
    <mergeCell ref="PFQ26:PFT26"/>
    <mergeCell ref="PFU26:PFX26"/>
    <mergeCell ref="PFY26:PGB26"/>
    <mergeCell ref="PKS26:PKV26"/>
    <mergeCell ref="PKW26:PKZ26"/>
    <mergeCell ref="PLA26:PLD26"/>
    <mergeCell ref="PLE26:PLH26"/>
    <mergeCell ref="PLI26:PLL26"/>
    <mergeCell ref="PJY26:PKB26"/>
    <mergeCell ref="PKC26:PKF26"/>
    <mergeCell ref="PKG26:PKJ26"/>
    <mergeCell ref="PKK26:PKN26"/>
    <mergeCell ref="PKO26:PKR26"/>
    <mergeCell ref="PJE26:PJH26"/>
    <mergeCell ref="PJI26:PJL26"/>
    <mergeCell ref="PJM26:PJP26"/>
    <mergeCell ref="PJQ26:PJT26"/>
    <mergeCell ref="PJU26:PJX26"/>
    <mergeCell ref="PIK26:PIN26"/>
    <mergeCell ref="PIO26:PIR26"/>
    <mergeCell ref="PIS26:PIV26"/>
    <mergeCell ref="PIW26:PIZ26"/>
    <mergeCell ref="PJA26:PJD26"/>
    <mergeCell ref="PNU26:PNX26"/>
    <mergeCell ref="PNY26:POB26"/>
    <mergeCell ref="POC26:POF26"/>
    <mergeCell ref="POG26:POJ26"/>
    <mergeCell ref="POK26:PON26"/>
    <mergeCell ref="PNA26:PND26"/>
    <mergeCell ref="PNE26:PNH26"/>
    <mergeCell ref="PNI26:PNL26"/>
    <mergeCell ref="PNM26:PNP26"/>
    <mergeCell ref="PNQ26:PNT26"/>
    <mergeCell ref="PMG26:PMJ26"/>
    <mergeCell ref="PMK26:PMN26"/>
    <mergeCell ref="PMO26:PMR26"/>
    <mergeCell ref="PMS26:PMV26"/>
    <mergeCell ref="PMW26:PMZ26"/>
    <mergeCell ref="PLM26:PLP26"/>
    <mergeCell ref="PLQ26:PLT26"/>
    <mergeCell ref="PLU26:PLX26"/>
    <mergeCell ref="PLY26:PMB26"/>
    <mergeCell ref="PMC26:PMF26"/>
    <mergeCell ref="PQW26:PQZ26"/>
    <mergeCell ref="PRA26:PRD26"/>
    <mergeCell ref="PRE26:PRH26"/>
    <mergeCell ref="PRI26:PRL26"/>
    <mergeCell ref="PRM26:PRP26"/>
    <mergeCell ref="PQC26:PQF26"/>
    <mergeCell ref="PQG26:PQJ26"/>
    <mergeCell ref="PQK26:PQN26"/>
    <mergeCell ref="PQO26:PQR26"/>
    <mergeCell ref="PQS26:PQV26"/>
    <mergeCell ref="PPI26:PPL26"/>
    <mergeCell ref="PPM26:PPP26"/>
    <mergeCell ref="PPQ26:PPT26"/>
    <mergeCell ref="PPU26:PPX26"/>
    <mergeCell ref="PPY26:PQB26"/>
    <mergeCell ref="POO26:POR26"/>
    <mergeCell ref="POS26:POV26"/>
    <mergeCell ref="POW26:POZ26"/>
    <mergeCell ref="PPA26:PPD26"/>
    <mergeCell ref="PPE26:PPH26"/>
    <mergeCell ref="PTY26:PUB26"/>
    <mergeCell ref="PUC26:PUF26"/>
    <mergeCell ref="PUG26:PUJ26"/>
    <mergeCell ref="PUK26:PUN26"/>
    <mergeCell ref="PUO26:PUR26"/>
    <mergeCell ref="PTE26:PTH26"/>
    <mergeCell ref="PTI26:PTL26"/>
    <mergeCell ref="PTM26:PTP26"/>
    <mergeCell ref="PTQ26:PTT26"/>
    <mergeCell ref="PTU26:PTX26"/>
    <mergeCell ref="PSK26:PSN26"/>
    <mergeCell ref="PSO26:PSR26"/>
    <mergeCell ref="PSS26:PSV26"/>
    <mergeCell ref="PSW26:PSZ26"/>
    <mergeCell ref="PTA26:PTD26"/>
    <mergeCell ref="PRQ26:PRT26"/>
    <mergeCell ref="PRU26:PRX26"/>
    <mergeCell ref="PRY26:PSB26"/>
    <mergeCell ref="PSC26:PSF26"/>
    <mergeCell ref="PSG26:PSJ26"/>
    <mergeCell ref="PXA26:PXD26"/>
    <mergeCell ref="PXE26:PXH26"/>
    <mergeCell ref="PXI26:PXL26"/>
    <mergeCell ref="PXM26:PXP26"/>
    <mergeCell ref="PXQ26:PXT26"/>
    <mergeCell ref="PWG26:PWJ26"/>
    <mergeCell ref="PWK26:PWN26"/>
    <mergeCell ref="PWO26:PWR26"/>
    <mergeCell ref="PWS26:PWV26"/>
    <mergeCell ref="PWW26:PWZ26"/>
    <mergeCell ref="PVM26:PVP26"/>
    <mergeCell ref="PVQ26:PVT26"/>
    <mergeCell ref="PVU26:PVX26"/>
    <mergeCell ref="PVY26:PWB26"/>
    <mergeCell ref="PWC26:PWF26"/>
    <mergeCell ref="PUS26:PUV26"/>
    <mergeCell ref="PUW26:PUZ26"/>
    <mergeCell ref="PVA26:PVD26"/>
    <mergeCell ref="PVE26:PVH26"/>
    <mergeCell ref="PVI26:PVL26"/>
    <mergeCell ref="QAC26:QAF26"/>
    <mergeCell ref="QAG26:QAJ26"/>
    <mergeCell ref="QAK26:QAN26"/>
    <mergeCell ref="QAO26:QAR26"/>
    <mergeCell ref="QAS26:QAV26"/>
    <mergeCell ref="PZI26:PZL26"/>
    <mergeCell ref="PZM26:PZP26"/>
    <mergeCell ref="PZQ26:PZT26"/>
    <mergeCell ref="PZU26:PZX26"/>
    <mergeCell ref="PZY26:QAB26"/>
    <mergeCell ref="PYO26:PYR26"/>
    <mergeCell ref="PYS26:PYV26"/>
    <mergeCell ref="PYW26:PYZ26"/>
    <mergeCell ref="PZA26:PZD26"/>
    <mergeCell ref="PZE26:PZH26"/>
    <mergeCell ref="PXU26:PXX26"/>
    <mergeCell ref="PXY26:PYB26"/>
    <mergeCell ref="PYC26:PYF26"/>
    <mergeCell ref="PYG26:PYJ26"/>
    <mergeCell ref="PYK26:PYN26"/>
    <mergeCell ref="QDE26:QDH26"/>
    <mergeCell ref="QDI26:QDL26"/>
    <mergeCell ref="QDM26:QDP26"/>
    <mergeCell ref="QDQ26:QDT26"/>
    <mergeCell ref="QDU26:QDX26"/>
    <mergeCell ref="QCK26:QCN26"/>
    <mergeCell ref="QCO26:QCR26"/>
    <mergeCell ref="QCS26:QCV26"/>
    <mergeCell ref="QCW26:QCZ26"/>
    <mergeCell ref="QDA26:QDD26"/>
    <mergeCell ref="QBQ26:QBT26"/>
    <mergeCell ref="QBU26:QBX26"/>
    <mergeCell ref="QBY26:QCB26"/>
    <mergeCell ref="QCC26:QCF26"/>
    <mergeCell ref="QCG26:QCJ26"/>
    <mergeCell ref="QAW26:QAZ26"/>
    <mergeCell ref="QBA26:QBD26"/>
    <mergeCell ref="QBE26:QBH26"/>
    <mergeCell ref="QBI26:QBL26"/>
    <mergeCell ref="QBM26:QBP26"/>
    <mergeCell ref="QGG26:QGJ26"/>
    <mergeCell ref="QGK26:QGN26"/>
    <mergeCell ref="QGO26:QGR26"/>
    <mergeCell ref="QGS26:QGV26"/>
    <mergeCell ref="QGW26:QGZ26"/>
    <mergeCell ref="QFM26:QFP26"/>
    <mergeCell ref="QFQ26:QFT26"/>
    <mergeCell ref="QFU26:QFX26"/>
    <mergeCell ref="QFY26:QGB26"/>
    <mergeCell ref="QGC26:QGF26"/>
    <mergeCell ref="QES26:QEV26"/>
    <mergeCell ref="QEW26:QEZ26"/>
    <mergeCell ref="QFA26:QFD26"/>
    <mergeCell ref="QFE26:QFH26"/>
    <mergeCell ref="QFI26:QFL26"/>
    <mergeCell ref="QDY26:QEB26"/>
    <mergeCell ref="QEC26:QEF26"/>
    <mergeCell ref="QEG26:QEJ26"/>
    <mergeCell ref="QEK26:QEN26"/>
    <mergeCell ref="QEO26:QER26"/>
    <mergeCell ref="QJI26:QJL26"/>
    <mergeCell ref="QJM26:QJP26"/>
    <mergeCell ref="QJQ26:QJT26"/>
    <mergeCell ref="QJU26:QJX26"/>
    <mergeCell ref="QJY26:QKB26"/>
    <mergeCell ref="QIO26:QIR26"/>
    <mergeCell ref="QIS26:QIV26"/>
    <mergeCell ref="QIW26:QIZ26"/>
    <mergeCell ref="QJA26:QJD26"/>
    <mergeCell ref="QJE26:QJH26"/>
    <mergeCell ref="QHU26:QHX26"/>
    <mergeCell ref="QHY26:QIB26"/>
    <mergeCell ref="QIC26:QIF26"/>
    <mergeCell ref="QIG26:QIJ26"/>
    <mergeCell ref="QIK26:QIN26"/>
    <mergeCell ref="QHA26:QHD26"/>
    <mergeCell ref="QHE26:QHH26"/>
    <mergeCell ref="QHI26:QHL26"/>
    <mergeCell ref="QHM26:QHP26"/>
    <mergeCell ref="QHQ26:QHT26"/>
    <mergeCell ref="QMK26:QMN26"/>
    <mergeCell ref="QMO26:QMR26"/>
    <mergeCell ref="QMS26:QMV26"/>
    <mergeCell ref="QMW26:QMZ26"/>
    <mergeCell ref="QNA26:QND26"/>
    <mergeCell ref="QLQ26:QLT26"/>
    <mergeCell ref="QLU26:QLX26"/>
    <mergeCell ref="QLY26:QMB26"/>
    <mergeCell ref="QMC26:QMF26"/>
    <mergeCell ref="QMG26:QMJ26"/>
    <mergeCell ref="QKW26:QKZ26"/>
    <mergeCell ref="QLA26:QLD26"/>
    <mergeCell ref="QLE26:QLH26"/>
    <mergeCell ref="QLI26:QLL26"/>
    <mergeCell ref="QLM26:QLP26"/>
    <mergeCell ref="QKC26:QKF26"/>
    <mergeCell ref="QKG26:QKJ26"/>
    <mergeCell ref="QKK26:QKN26"/>
    <mergeCell ref="QKO26:QKR26"/>
    <mergeCell ref="QKS26:QKV26"/>
    <mergeCell ref="QPM26:QPP26"/>
    <mergeCell ref="QPQ26:QPT26"/>
    <mergeCell ref="QPU26:QPX26"/>
    <mergeCell ref="QPY26:QQB26"/>
    <mergeCell ref="QQC26:QQF26"/>
    <mergeCell ref="QOS26:QOV26"/>
    <mergeCell ref="QOW26:QOZ26"/>
    <mergeCell ref="QPA26:QPD26"/>
    <mergeCell ref="QPE26:QPH26"/>
    <mergeCell ref="QPI26:QPL26"/>
    <mergeCell ref="QNY26:QOB26"/>
    <mergeCell ref="QOC26:QOF26"/>
    <mergeCell ref="QOG26:QOJ26"/>
    <mergeCell ref="QOK26:QON26"/>
    <mergeCell ref="QOO26:QOR26"/>
    <mergeCell ref="QNE26:QNH26"/>
    <mergeCell ref="QNI26:QNL26"/>
    <mergeCell ref="QNM26:QNP26"/>
    <mergeCell ref="QNQ26:QNT26"/>
    <mergeCell ref="QNU26:QNX26"/>
    <mergeCell ref="QSO26:QSR26"/>
    <mergeCell ref="QSS26:QSV26"/>
    <mergeCell ref="QSW26:QSZ26"/>
    <mergeCell ref="QTA26:QTD26"/>
    <mergeCell ref="QTE26:QTH26"/>
    <mergeCell ref="QRU26:QRX26"/>
    <mergeCell ref="QRY26:QSB26"/>
    <mergeCell ref="QSC26:QSF26"/>
    <mergeCell ref="QSG26:QSJ26"/>
    <mergeCell ref="QSK26:QSN26"/>
    <mergeCell ref="QRA26:QRD26"/>
    <mergeCell ref="QRE26:QRH26"/>
    <mergeCell ref="QRI26:QRL26"/>
    <mergeCell ref="QRM26:QRP26"/>
    <mergeCell ref="QRQ26:QRT26"/>
    <mergeCell ref="QQG26:QQJ26"/>
    <mergeCell ref="QQK26:QQN26"/>
    <mergeCell ref="QQO26:QQR26"/>
    <mergeCell ref="QQS26:QQV26"/>
    <mergeCell ref="QQW26:QQZ26"/>
    <mergeCell ref="QVQ26:QVT26"/>
    <mergeCell ref="QVU26:QVX26"/>
    <mergeCell ref="QVY26:QWB26"/>
    <mergeCell ref="QWC26:QWF26"/>
    <mergeCell ref="QWG26:QWJ26"/>
    <mergeCell ref="QUW26:QUZ26"/>
    <mergeCell ref="QVA26:QVD26"/>
    <mergeCell ref="QVE26:QVH26"/>
    <mergeCell ref="QVI26:QVL26"/>
    <mergeCell ref="QVM26:QVP26"/>
    <mergeCell ref="QUC26:QUF26"/>
    <mergeCell ref="QUG26:QUJ26"/>
    <mergeCell ref="QUK26:QUN26"/>
    <mergeCell ref="QUO26:QUR26"/>
    <mergeCell ref="QUS26:QUV26"/>
    <mergeCell ref="QTI26:QTL26"/>
    <mergeCell ref="QTM26:QTP26"/>
    <mergeCell ref="QTQ26:QTT26"/>
    <mergeCell ref="QTU26:QTX26"/>
    <mergeCell ref="QTY26:QUB26"/>
    <mergeCell ref="QYS26:QYV26"/>
    <mergeCell ref="QYW26:QYZ26"/>
    <mergeCell ref="QZA26:QZD26"/>
    <mergeCell ref="QZE26:QZH26"/>
    <mergeCell ref="QZI26:QZL26"/>
    <mergeCell ref="QXY26:QYB26"/>
    <mergeCell ref="QYC26:QYF26"/>
    <mergeCell ref="QYG26:QYJ26"/>
    <mergeCell ref="QYK26:QYN26"/>
    <mergeCell ref="QYO26:QYR26"/>
    <mergeCell ref="QXE26:QXH26"/>
    <mergeCell ref="QXI26:QXL26"/>
    <mergeCell ref="QXM26:QXP26"/>
    <mergeCell ref="QXQ26:QXT26"/>
    <mergeCell ref="QXU26:QXX26"/>
    <mergeCell ref="QWK26:QWN26"/>
    <mergeCell ref="QWO26:QWR26"/>
    <mergeCell ref="QWS26:QWV26"/>
    <mergeCell ref="QWW26:QWZ26"/>
    <mergeCell ref="QXA26:QXD26"/>
    <mergeCell ref="RBU26:RBX26"/>
    <mergeCell ref="RBY26:RCB26"/>
    <mergeCell ref="RCC26:RCF26"/>
    <mergeCell ref="RCG26:RCJ26"/>
    <mergeCell ref="RCK26:RCN26"/>
    <mergeCell ref="RBA26:RBD26"/>
    <mergeCell ref="RBE26:RBH26"/>
    <mergeCell ref="RBI26:RBL26"/>
    <mergeCell ref="RBM26:RBP26"/>
    <mergeCell ref="RBQ26:RBT26"/>
    <mergeCell ref="RAG26:RAJ26"/>
    <mergeCell ref="RAK26:RAN26"/>
    <mergeCell ref="RAO26:RAR26"/>
    <mergeCell ref="RAS26:RAV26"/>
    <mergeCell ref="RAW26:RAZ26"/>
    <mergeCell ref="QZM26:QZP26"/>
    <mergeCell ref="QZQ26:QZT26"/>
    <mergeCell ref="QZU26:QZX26"/>
    <mergeCell ref="QZY26:RAB26"/>
    <mergeCell ref="RAC26:RAF26"/>
    <mergeCell ref="REW26:REZ26"/>
    <mergeCell ref="RFA26:RFD26"/>
    <mergeCell ref="RFE26:RFH26"/>
    <mergeCell ref="RFI26:RFL26"/>
    <mergeCell ref="RFM26:RFP26"/>
    <mergeCell ref="REC26:REF26"/>
    <mergeCell ref="REG26:REJ26"/>
    <mergeCell ref="REK26:REN26"/>
    <mergeCell ref="REO26:RER26"/>
    <mergeCell ref="RES26:REV26"/>
    <mergeCell ref="RDI26:RDL26"/>
    <mergeCell ref="RDM26:RDP26"/>
    <mergeCell ref="RDQ26:RDT26"/>
    <mergeCell ref="RDU26:RDX26"/>
    <mergeCell ref="RDY26:REB26"/>
    <mergeCell ref="RCO26:RCR26"/>
    <mergeCell ref="RCS26:RCV26"/>
    <mergeCell ref="RCW26:RCZ26"/>
    <mergeCell ref="RDA26:RDD26"/>
    <mergeCell ref="RDE26:RDH26"/>
    <mergeCell ref="RHY26:RIB26"/>
    <mergeCell ref="RIC26:RIF26"/>
    <mergeCell ref="RIG26:RIJ26"/>
    <mergeCell ref="RIK26:RIN26"/>
    <mergeCell ref="RIO26:RIR26"/>
    <mergeCell ref="RHE26:RHH26"/>
    <mergeCell ref="RHI26:RHL26"/>
    <mergeCell ref="RHM26:RHP26"/>
    <mergeCell ref="RHQ26:RHT26"/>
    <mergeCell ref="RHU26:RHX26"/>
    <mergeCell ref="RGK26:RGN26"/>
    <mergeCell ref="RGO26:RGR26"/>
    <mergeCell ref="RGS26:RGV26"/>
    <mergeCell ref="RGW26:RGZ26"/>
    <mergeCell ref="RHA26:RHD26"/>
    <mergeCell ref="RFQ26:RFT26"/>
    <mergeCell ref="RFU26:RFX26"/>
    <mergeCell ref="RFY26:RGB26"/>
    <mergeCell ref="RGC26:RGF26"/>
    <mergeCell ref="RGG26:RGJ26"/>
    <mergeCell ref="RLA26:RLD26"/>
    <mergeCell ref="RLE26:RLH26"/>
    <mergeCell ref="RLI26:RLL26"/>
    <mergeCell ref="RLM26:RLP26"/>
    <mergeCell ref="RLQ26:RLT26"/>
    <mergeCell ref="RKG26:RKJ26"/>
    <mergeCell ref="RKK26:RKN26"/>
    <mergeCell ref="RKO26:RKR26"/>
    <mergeCell ref="RKS26:RKV26"/>
    <mergeCell ref="RKW26:RKZ26"/>
    <mergeCell ref="RJM26:RJP26"/>
    <mergeCell ref="RJQ26:RJT26"/>
    <mergeCell ref="RJU26:RJX26"/>
    <mergeCell ref="RJY26:RKB26"/>
    <mergeCell ref="RKC26:RKF26"/>
    <mergeCell ref="RIS26:RIV26"/>
    <mergeCell ref="RIW26:RIZ26"/>
    <mergeCell ref="RJA26:RJD26"/>
    <mergeCell ref="RJE26:RJH26"/>
    <mergeCell ref="RJI26:RJL26"/>
    <mergeCell ref="ROC26:ROF26"/>
    <mergeCell ref="ROG26:ROJ26"/>
    <mergeCell ref="ROK26:RON26"/>
    <mergeCell ref="ROO26:ROR26"/>
    <mergeCell ref="ROS26:ROV26"/>
    <mergeCell ref="RNI26:RNL26"/>
    <mergeCell ref="RNM26:RNP26"/>
    <mergeCell ref="RNQ26:RNT26"/>
    <mergeCell ref="RNU26:RNX26"/>
    <mergeCell ref="RNY26:ROB26"/>
    <mergeCell ref="RMO26:RMR26"/>
    <mergeCell ref="RMS26:RMV26"/>
    <mergeCell ref="RMW26:RMZ26"/>
    <mergeCell ref="RNA26:RND26"/>
    <mergeCell ref="RNE26:RNH26"/>
    <mergeCell ref="RLU26:RLX26"/>
    <mergeCell ref="RLY26:RMB26"/>
    <mergeCell ref="RMC26:RMF26"/>
    <mergeCell ref="RMG26:RMJ26"/>
    <mergeCell ref="RMK26:RMN26"/>
    <mergeCell ref="RRE26:RRH26"/>
    <mergeCell ref="RRI26:RRL26"/>
    <mergeCell ref="RRM26:RRP26"/>
    <mergeCell ref="RRQ26:RRT26"/>
    <mergeCell ref="RRU26:RRX26"/>
    <mergeCell ref="RQK26:RQN26"/>
    <mergeCell ref="RQO26:RQR26"/>
    <mergeCell ref="RQS26:RQV26"/>
    <mergeCell ref="RQW26:RQZ26"/>
    <mergeCell ref="RRA26:RRD26"/>
    <mergeCell ref="RPQ26:RPT26"/>
    <mergeCell ref="RPU26:RPX26"/>
    <mergeCell ref="RPY26:RQB26"/>
    <mergeCell ref="RQC26:RQF26"/>
    <mergeCell ref="RQG26:RQJ26"/>
    <mergeCell ref="ROW26:ROZ26"/>
    <mergeCell ref="RPA26:RPD26"/>
    <mergeCell ref="RPE26:RPH26"/>
    <mergeCell ref="RPI26:RPL26"/>
    <mergeCell ref="RPM26:RPP26"/>
    <mergeCell ref="RUG26:RUJ26"/>
    <mergeCell ref="RUK26:RUN26"/>
    <mergeCell ref="RUO26:RUR26"/>
    <mergeCell ref="RUS26:RUV26"/>
    <mergeCell ref="RUW26:RUZ26"/>
    <mergeCell ref="RTM26:RTP26"/>
    <mergeCell ref="RTQ26:RTT26"/>
    <mergeCell ref="RTU26:RTX26"/>
    <mergeCell ref="RTY26:RUB26"/>
    <mergeCell ref="RUC26:RUF26"/>
    <mergeCell ref="RSS26:RSV26"/>
    <mergeCell ref="RSW26:RSZ26"/>
    <mergeCell ref="RTA26:RTD26"/>
    <mergeCell ref="RTE26:RTH26"/>
    <mergeCell ref="RTI26:RTL26"/>
    <mergeCell ref="RRY26:RSB26"/>
    <mergeCell ref="RSC26:RSF26"/>
    <mergeCell ref="RSG26:RSJ26"/>
    <mergeCell ref="RSK26:RSN26"/>
    <mergeCell ref="RSO26:RSR26"/>
    <mergeCell ref="RXI26:RXL26"/>
    <mergeCell ref="RXM26:RXP26"/>
    <mergeCell ref="RXQ26:RXT26"/>
    <mergeCell ref="RXU26:RXX26"/>
    <mergeCell ref="RXY26:RYB26"/>
    <mergeCell ref="RWO26:RWR26"/>
    <mergeCell ref="RWS26:RWV26"/>
    <mergeCell ref="RWW26:RWZ26"/>
    <mergeCell ref="RXA26:RXD26"/>
    <mergeCell ref="RXE26:RXH26"/>
    <mergeCell ref="RVU26:RVX26"/>
    <mergeCell ref="RVY26:RWB26"/>
    <mergeCell ref="RWC26:RWF26"/>
    <mergeCell ref="RWG26:RWJ26"/>
    <mergeCell ref="RWK26:RWN26"/>
    <mergeCell ref="RVA26:RVD26"/>
    <mergeCell ref="RVE26:RVH26"/>
    <mergeCell ref="RVI26:RVL26"/>
    <mergeCell ref="RVM26:RVP26"/>
    <mergeCell ref="RVQ26:RVT26"/>
    <mergeCell ref="SAK26:SAN26"/>
    <mergeCell ref="SAO26:SAR26"/>
    <mergeCell ref="SAS26:SAV26"/>
    <mergeCell ref="SAW26:SAZ26"/>
    <mergeCell ref="SBA26:SBD26"/>
    <mergeCell ref="RZQ26:RZT26"/>
    <mergeCell ref="RZU26:RZX26"/>
    <mergeCell ref="RZY26:SAB26"/>
    <mergeCell ref="SAC26:SAF26"/>
    <mergeCell ref="SAG26:SAJ26"/>
    <mergeCell ref="RYW26:RYZ26"/>
    <mergeCell ref="RZA26:RZD26"/>
    <mergeCell ref="RZE26:RZH26"/>
    <mergeCell ref="RZI26:RZL26"/>
    <mergeCell ref="RZM26:RZP26"/>
    <mergeCell ref="RYC26:RYF26"/>
    <mergeCell ref="RYG26:RYJ26"/>
    <mergeCell ref="RYK26:RYN26"/>
    <mergeCell ref="RYO26:RYR26"/>
    <mergeCell ref="RYS26:RYV26"/>
    <mergeCell ref="SDM26:SDP26"/>
    <mergeCell ref="SDQ26:SDT26"/>
    <mergeCell ref="SDU26:SDX26"/>
    <mergeCell ref="SDY26:SEB26"/>
    <mergeCell ref="SEC26:SEF26"/>
    <mergeCell ref="SCS26:SCV26"/>
    <mergeCell ref="SCW26:SCZ26"/>
    <mergeCell ref="SDA26:SDD26"/>
    <mergeCell ref="SDE26:SDH26"/>
    <mergeCell ref="SDI26:SDL26"/>
    <mergeCell ref="SBY26:SCB26"/>
    <mergeCell ref="SCC26:SCF26"/>
    <mergeCell ref="SCG26:SCJ26"/>
    <mergeCell ref="SCK26:SCN26"/>
    <mergeCell ref="SCO26:SCR26"/>
    <mergeCell ref="SBE26:SBH26"/>
    <mergeCell ref="SBI26:SBL26"/>
    <mergeCell ref="SBM26:SBP26"/>
    <mergeCell ref="SBQ26:SBT26"/>
    <mergeCell ref="SBU26:SBX26"/>
    <mergeCell ref="SGO26:SGR26"/>
    <mergeCell ref="SGS26:SGV26"/>
    <mergeCell ref="SGW26:SGZ26"/>
    <mergeCell ref="SHA26:SHD26"/>
    <mergeCell ref="SHE26:SHH26"/>
    <mergeCell ref="SFU26:SFX26"/>
    <mergeCell ref="SFY26:SGB26"/>
    <mergeCell ref="SGC26:SGF26"/>
    <mergeCell ref="SGG26:SGJ26"/>
    <mergeCell ref="SGK26:SGN26"/>
    <mergeCell ref="SFA26:SFD26"/>
    <mergeCell ref="SFE26:SFH26"/>
    <mergeCell ref="SFI26:SFL26"/>
    <mergeCell ref="SFM26:SFP26"/>
    <mergeCell ref="SFQ26:SFT26"/>
    <mergeCell ref="SEG26:SEJ26"/>
    <mergeCell ref="SEK26:SEN26"/>
    <mergeCell ref="SEO26:SER26"/>
    <mergeCell ref="SES26:SEV26"/>
    <mergeCell ref="SEW26:SEZ26"/>
    <mergeCell ref="SJQ26:SJT26"/>
    <mergeCell ref="SJU26:SJX26"/>
    <mergeCell ref="SJY26:SKB26"/>
    <mergeCell ref="SKC26:SKF26"/>
    <mergeCell ref="SKG26:SKJ26"/>
    <mergeCell ref="SIW26:SIZ26"/>
    <mergeCell ref="SJA26:SJD26"/>
    <mergeCell ref="SJE26:SJH26"/>
    <mergeCell ref="SJI26:SJL26"/>
    <mergeCell ref="SJM26:SJP26"/>
    <mergeCell ref="SIC26:SIF26"/>
    <mergeCell ref="SIG26:SIJ26"/>
    <mergeCell ref="SIK26:SIN26"/>
    <mergeCell ref="SIO26:SIR26"/>
    <mergeCell ref="SIS26:SIV26"/>
    <mergeCell ref="SHI26:SHL26"/>
    <mergeCell ref="SHM26:SHP26"/>
    <mergeCell ref="SHQ26:SHT26"/>
    <mergeCell ref="SHU26:SHX26"/>
    <mergeCell ref="SHY26:SIB26"/>
    <mergeCell ref="SMS26:SMV26"/>
    <mergeCell ref="SMW26:SMZ26"/>
    <mergeCell ref="SNA26:SND26"/>
    <mergeCell ref="SNE26:SNH26"/>
    <mergeCell ref="SNI26:SNL26"/>
    <mergeCell ref="SLY26:SMB26"/>
    <mergeCell ref="SMC26:SMF26"/>
    <mergeCell ref="SMG26:SMJ26"/>
    <mergeCell ref="SMK26:SMN26"/>
    <mergeCell ref="SMO26:SMR26"/>
    <mergeCell ref="SLE26:SLH26"/>
    <mergeCell ref="SLI26:SLL26"/>
    <mergeCell ref="SLM26:SLP26"/>
    <mergeCell ref="SLQ26:SLT26"/>
    <mergeCell ref="SLU26:SLX26"/>
    <mergeCell ref="SKK26:SKN26"/>
    <mergeCell ref="SKO26:SKR26"/>
    <mergeCell ref="SKS26:SKV26"/>
    <mergeCell ref="SKW26:SKZ26"/>
    <mergeCell ref="SLA26:SLD26"/>
    <mergeCell ref="SPU26:SPX26"/>
    <mergeCell ref="SPY26:SQB26"/>
    <mergeCell ref="SQC26:SQF26"/>
    <mergeCell ref="SQG26:SQJ26"/>
    <mergeCell ref="SQK26:SQN26"/>
    <mergeCell ref="SPA26:SPD26"/>
    <mergeCell ref="SPE26:SPH26"/>
    <mergeCell ref="SPI26:SPL26"/>
    <mergeCell ref="SPM26:SPP26"/>
    <mergeCell ref="SPQ26:SPT26"/>
    <mergeCell ref="SOG26:SOJ26"/>
    <mergeCell ref="SOK26:SON26"/>
    <mergeCell ref="SOO26:SOR26"/>
    <mergeCell ref="SOS26:SOV26"/>
    <mergeCell ref="SOW26:SOZ26"/>
    <mergeCell ref="SNM26:SNP26"/>
    <mergeCell ref="SNQ26:SNT26"/>
    <mergeCell ref="SNU26:SNX26"/>
    <mergeCell ref="SNY26:SOB26"/>
    <mergeCell ref="SOC26:SOF26"/>
    <mergeCell ref="SSW26:SSZ26"/>
    <mergeCell ref="STA26:STD26"/>
    <mergeCell ref="STE26:STH26"/>
    <mergeCell ref="STI26:STL26"/>
    <mergeCell ref="STM26:STP26"/>
    <mergeCell ref="SSC26:SSF26"/>
    <mergeCell ref="SSG26:SSJ26"/>
    <mergeCell ref="SSK26:SSN26"/>
    <mergeCell ref="SSO26:SSR26"/>
    <mergeCell ref="SSS26:SSV26"/>
    <mergeCell ref="SRI26:SRL26"/>
    <mergeCell ref="SRM26:SRP26"/>
    <mergeCell ref="SRQ26:SRT26"/>
    <mergeCell ref="SRU26:SRX26"/>
    <mergeCell ref="SRY26:SSB26"/>
    <mergeCell ref="SQO26:SQR26"/>
    <mergeCell ref="SQS26:SQV26"/>
    <mergeCell ref="SQW26:SQZ26"/>
    <mergeCell ref="SRA26:SRD26"/>
    <mergeCell ref="SRE26:SRH26"/>
    <mergeCell ref="SVY26:SWB26"/>
    <mergeCell ref="SWC26:SWF26"/>
    <mergeCell ref="SWG26:SWJ26"/>
    <mergeCell ref="SWK26:SWN26"/>
    <mergeCell ref="SWO26:SWR26"/>
    <mergeCell ref="SVE26:SVH26"/>
    <mergeCell ref="SVI26:SVL26"/>
    <mergeCell ref="SVM26:SVP26"/>
    <mergeCell ref="SVQ26:SVT26"/>
    <mergeCell ref="SVU26:SVX26"/>
    <mergeCell ref="SUK26:SUN26"/>
    <mergeCell ref="SUO26:SUR26"/>
    <mergeCell ref="SUS26:SUV26"/>
    <mergeCell ref="SUW26:SUZ26"/>
    <mergeCell ref="SVA26:SVD26"/>
    <mergeCell ref="STQ26:STT26"/>
    <mergeCell ref="STU26:STX26"/>
    <mergeCell ref="STY26:SUB26"/>
    <mergeCell ref="SUC26:SUF26"/>
    <mergeCell ref="SUG26:SUJ26"/>
    <mergeCell ref="SZA26:SZD26"/>
    <mergeCell ref="SZE26:SZH26"/>
    <mergeCell ref="SZI26:SZL26"/>
    <mergeCell ref="SZM26:SZP26"/>
    <mergeCell ref="SZQ26:SZT26"/>
    <mergeCell ref="SYG26:SYJ26"/>
    <mergeCell ref="SYK26:SYN26"/>
    <mergeCell ref="SYO26:SYR26"/>
    <mergeCell ref="SYS26:SYV26"/>
    <mergeCell ref="SYW26:SYZ26"/>
    <mergeCell ref="SXM26:SXP26"/>
    <mergeCell ref="SXQ26:SXT26"/>
    <mergeCell ref="SXU26:SXX26"/>
    <mergeCell ref="SXY26:SYB26"/>
    <mergeCell ref="SYC26:SYF26"/>
    <mergeCell ref="SWS26:SWV26"/>
    <mergeCell ref="SWW26:SWZ26"/>
    <mergeCell ref="SXA26:SXD26"/>
    <mergeCell ref="SXE26:SXH26"/>
    <mergeCell ref="SXI26:SXL26"/>
    <mergeCell ref="TCC26:TCF26"/>
    <mergeCell ref="TCG26:TCJ26"/>
    <mergeCell ref="TCK26:TCN26"/>
    <mergeCell ref="TCO26:TCR26"/>
    <mergeCell ref="TCS26:TCV26"/>
    <mergeCell ref="TBI26:TBL26"/>
    <mergeCell ref="TBM26:TBP26"/>
    <mergeCell ref="TBQ26:TBT26"/>
    <mergeCell ref="TBU26:TBX26"/>
    <mergeCell ref="TBY26:TCB26"/>
    <mergeCell ref="TAO26:TAR26"/>
    <mergeCell ref="TAS26:TAV26"/>
    <mergeCell ref="TAW26:TAZ26"/>
    <mergeCell ref="TBA26:TBD26"/>
    <mergeCell ref="TBE26:TBH26"/>
    <mergeCell ref="SZU26:SZX26"/>
    <mergeCell ref="SZY26:TAB26"/>
    <mergeCell ref="TAC26:TAF26"/>
    <mergeCell ref="TAG26:TAJ26"/>
    <mergeCell ref="TAK26:TAN26"/>
    <mergeCell ref="TFE26:TFH26"/>
    <mergeCell ref="TFI26:TFL26"/>
    <mergeCell ref="TFM26:TFP26"/>
    <mergeCell ref="TFQ26:TFT26"/>
    <mergeCell ref="TFU26:TFX26"/>
    <mergeCell ref="TEK26:TEN26"/>
    <mergeCell ref="TEO26:TER26"/>
    <mergeCell ref="TES26:TEV26"/>
    <mergeCell ref="TEW26:TEZ26"/>
    <mergeCell ref="TFA26:TFD26"/>
    <mergeCell ref="TDQ26:TDT26"/>
    <mergeCell ref="TDU26:TDX26"/>
    <mergeCell ref="TDY26:TEB26"/>
    <mergeCell ref="TEC26:TEF26"/>
    <mergeCell ref="TEG26:TEJ26"/>
    <mergeCell ref="TCW26:TCZ26"/>
    <mergeCell ref="TDA26:TDD26"/>
    <mergeCell ref="TDE26:TDH26"/>
    <mergeCell ref="TDI26:TDL26"/>
    <mergeCell ref="TDM26:TDP26"/>
    <mergeCell ref="TIG26:TIJ26"/>
    <mergeCell ref="TIK26:TIN26"/>
    <mergeCell ref="TIO26:TIR26"/>
    <mergeCell ref="TIS26:TIV26"/>
    <mergeCell ref="TIW26:TIZ26"/>
    <mergeCell ref="THM26:THP26"/>
    <mergeCell ref="THQ26:THT26"/>
    <mergeCell ref="THU26:THX26"/>
    <mergeCell ref="THY26:TIB26"/>
    <mergeCell ref="TIC26:TIF26"/>
    <mergeCell ref="TGS26:TGV26"/>
    <mergeCell ref="TGW26:TGZ26"/>
    <mergeCell ref="THA26:THD26"/>
    <mergeCell ref="THE26:THH26"/>
    <mergeCell ref="THI26:THL26"/>
    <mergeCell ref="TFY26:TGB26"/>
    <mergeCell ref="TGC26:TGF26"/>
    <mergeCell ref="TGG26:TGJ26"/>
    <mergeCell ref="TGK26:TGN26"/>
    <mergeCell ref="TGO26:TGR26"/>
    <mergeCell ref="TLI26:TLL26"/>
    <mergeCell ref="TLM26:TLP26"/>
    <mergeCell ref="TLQ26:TLT26"/>
    <mergeCell ref="TLU26:TLX26"/>
    <mergeCell ref="TLY26:TMB26"/>
    <mergeCell ref="TKO26:TKR26"/>
    <mergeCell ref="TKS26:TKV26"/>
    <mergeCell ref="TKW26:TKZ26"/>
    <mergeCell ref="TLA26:TLD26"/>
    <mergeCell ref="TLE26:TLH26"/>
    <mergeCell ref="TJU26:TJX26"/>
    <mergeCell ref="TJY26:TKB26"/>
    <mergeCell ref="TKC26:TKF26"/>
    <mergeCell ref="TKG26:TKJ26"/>
    <mergeCell ref="TKK26:TKN26"/>
    <mergeCell ref="TJA26:TJD26"/>
    <mergeCell ref="TJE26:TJH26"/>
    <mergeCell ref="TJI26:TJL26"/>
    <mergeCell ref="TJM26:TJP26"/>
    <mergeCell ref="TJQ26:TJT26"/>
    <mergeCell ref="TOK26:TON26"/>
    <mergeCell ref="TOO26:TOR26"/>
    <mergeCell ref="TOS26:TOV26"/>
    <mergeCell ref="TOW26:TOZ26"/>
    <mergeCell ref="TPA26:TPD26"/>
    <mergeCell ref="TNQ26:TNT26"/>
    <mergeCell ref="TNU26:TNX26"/>
    <mergeCell ref="TNY26:TOB26"/>
    <mergeCell ref="TOC26:TOF26"/>
    <mergeCell ref="TOG26:TOJ26"/>
    <mergeCell ref="TMW26:TMZ26"/>
    <mergeCell ref="TNA26:TND26"/>
    <mergeCell ref="TNE26:TNH26"/>
    <mergeCell ref="TNI26:TNL26"/>
    <mergeCell ref="TNM26:TNP26"/>
    <mergeCell ref="TMC26:TMF26"/>
    <mergeCell ref="TMG26:TMJ26"/>
    <mergeCell ref="TMK26:TMN26"/>
    <mergeCell ref="TMO26:TMR26"/>
    <mergeCell ref="TMS26:TMV26"/>
    <mergeCell ref="TRM26:TRP26"/>
    <mergeCell ref="TRQ26:TRT26"/>
    <mergeCell ref="TRU26:TRX26"/>
    <mergeCell ref="TRY26:TSB26"/>
    <mergeCell ref="TSC26:TSF26"/>
    <mergeCell ref="TQS26:TQV26"/>
    <mergeCell ref="TQW26:TQZ26"/>
    <mergeCell ref="TRA26:TRD26"/>
    <mergeCell ref="TRE26:TRH26"/>
    <mergeCell ref="TRI26:TRL26"/>
    <mergeCell ref="TPY26:TQB26"/>
    <mergeCell ref="TQC26:TQF26"/>
    <mergeCell ref="TQG26:TQJ26"/>
    <mergeCell ref="TQK26:TQN26"/>
    <mergeCell ref="TQO26:TQR26"/>
    <mergeCell ref="TPE26:TPH26"/>
    <mergeCell ref="TPI26:TPL26"/>
    <mergeCell ref="TPM26:TPP26"/>
    <mergeCell ref="TPQ26:TPT26"/>
    <mergeCell ref="TPU26:TPX26"/>
    <mergeCell ref="TUO26:TUR26"/>
    <mergeCell ref="TUS26:TUV26"/>
    <mergeCell ref="TUW26:TUZ26"/>
    <mergeCell ref="TVA26:TVD26"/>
    <mergeCell ref="TVE26:TVH26"/>
    <mergeCell ref="TTU26:TTX26"/>
    <mergeCell ref="TTY26:TUB26"/>
    <mergeCell ref="TUC26:TUF26"/>
    <mergeCell ref="TUG26:TUJ26"/>
    <mergeCell ref="TUK26:TUN26"/>
    <mergeCell ref="TTA26:TTD26"/>
    <mergeCell ref="TTE26:TTH26"/>
    <mergeCell ref="TTI26:TTL26"/>
    <mergeCell ref="TTM26:TTP26"/>
    <mergeCell ref="TTQ26:TTT26"/>
    <mergeCell ref="TSG26:TSJ26"/>
    <mergeCell ref="TSK26:TSN26"/>
    <mergeCell ref="TSO26:TSR26"/>
    <mergeCell ref="TSS26:TSV26"/>
    <mergeCell ref="TSW26:TSZ26"/>
    <mergeCell ref="TXQ26:TXT26"/>
    <mergeCell ref="TXU26:TXX26"/>
    <mergeCell ref="TXY26:TYB26"/>
    <mergeCell ref="TYC26:TYF26"/>
    <mergeCell ref="TYG26:TYJ26"/>
    <mergeCell ref="TWW26:TWZ26"/>
    <mergeCell ref="TXA26:TXD26"/>
    <mergeCell ref="TXE26:TXH26"/>
    <mergeCell ref="TXI26:TXL26"/>
    <mergeCell ref="TXM26:TXP26"/>
    <mergeCell ref="TWC26:TWF26"/>
    <mergeCell ref="TWG26:TWJ26"/>
    <mergeCell ref="TWK26:TWN26"/>
    <mergeCell ref="TWO26:TWR26"/>
    <mergeCell ref="TWS26:TWV26"/>
    <mergeCell ref="TVI26:TVL26"/>
    <mergeCell ref="TVM26:TVP26"/>
    <mergeCell ref="TVQ26:TVT26"/>
    <mergeCell ref="TVU26:TVX26"/>
    <mergeCell ref="TVY26:TWB26"/>
    <mergeCell ref="UAS26:UAV26"/>
    <mergeCell ref="UAW26:UAZ26"/>
    <mergeCell ref="UBA26:UBD26"/>
    <mergeCell ref="UBE26:UBH26"/>
    <mergeCell ref="UBI26:UBL26"/>
    <mergeCell ref="TZY26:UAB26"/>
    <mergeCell ref="UAC26:UAF26"/>
    <mergeCell ref="UAG26:UAJ26"/>
    <mergeCell ref="UAK26:UAN26"/>
    <mergeCell ref="UAO26:UAR26"/>
    <mergeCell ref="TZE26:TZH26"/>
    <mergeCell ref="TZI26:TZL26"/>
    <mergeCell ref="TZM26:TZP26"/>
    <mergeCell ref="TZQ26:TZT26"/>
    <mergeCell ref="TZU26:TZX26"/>
    <mergeCell ref="TYK26:TYN26"/>
    <mergeCell ref="TYO26:TYR26"/>
    <mergeCell ref="TYS26:TYV26"/>
    <mergeCell ref="TYW26:TYZ26"/>
    <mergeCell ref="TZA26:TZD26"/>
    <mergeCell ref="UDU26:UDX26"/>
    <mergeCell ref="UDY26:UEB26"/>
    <mergeCell ref="UEC26:UEF26"/>
    <mergeCell ref="UEG26:UEJ26"/>
    <mergeCell ref="UEK26:UEN26"/>
    <mergeCell ref="UDA26:UDD26"/>
    <mergeCell ref="UDE26:UDH26"/>
    <mergeCell ref="UDI26:UDL26"/>
    <mergeCell ref="UDM26:UDP26"/>
    <mergeCell ref="UDQ26:UDT26"/>
    <mergeCell ref="UCG26:UCJ26"/>
    <mergeCell ref="UCK26:UCN26"/>
    <mergeCell ref="UCO26:UCR26"/>
    <mergeCell ref="UCS26:UCV26"/>
    <mergeCell ref="UCW26:UCZ26"/>
    <mergeCell ref="UBM26:UBP26"/>
    <mergeCell ref="UBQ26:UBT26"/>
    <mergeCell ref="UBU26:UBX26"/>
    <mergeCell ref="UBY26:UCB26"/>
    <mergeCell ref="UCC26:UCF26"/>
    <mergeCell ref="UGW26:UGZ26"/>
    <mergeCell ref="UHA26:UHD26"/>
    <mergeCell ref="UHE26:UHH26"/>
    <mergeCell ref="UHI26:UHL26"/>
    <mergeCell ref="UHM26:UHP26"/>
    <mergeCell ref="UGC26:UGF26"/>
    <mergeCell ref="UGG26:UGJ26"/>
    <mergeCell ref="UGK26:UGN26"/>
    <mergeCell ref="UGO26:UGR26"/>
    <mergeCell ref="UGS26:UGV26"/>
    <mergeCell ref="UFI26:UFL26"/>
    <mergeCell ref="UFM26:UFP26"/>
    <mergeCell ref="UFQ26:UFT26"/>
    <mergeCell ref="UFU26:UFX26"/>
    <mergeCell ref="UFY26:UGB26"/>
    <mergeCell ref="UEO26:UER26"/>
    <mergeCell ref="UES26:UEV26"/>
    <mergeCell ref="UEW26:UEZ26"/>
    <mergeCell ref="UFA26:UFD26"/>
    <mergeCell ref="UFE26:UFH26"/>
    <mergeCell ref="UJY26:UKB26"/>
    <mergeCell ref="UKC26:UKF26"/>
    <mergeCell ref="UKG26:UKJ26"/>
    <mergeCell ref="UKK26:UKN26"/>
    <mergeCell ref="UKO26:UKR26"/>
    <mergeCell ref="UJE26:UJH26"/>
    <mergeCell ref="UJI26:UJL26"/>
    <mergeCell ref="UJM26:UJP26"/>
    <mergeCell ref="UJQ26:UJT26"/>
    <mergeCell ref="UJU26:UJX26"/>
    <mergeCell ref="UIK26:UIN26"/>
    <mergeCell ref="UIO26:UIR26"/>
    <mergeCell ref="UIS26:UIV26"/>
    <mergeCell ref="UIW26:UIZ26"/>
    <mergeCell ref="UJA26:UJD26"/>
    <mergeCell ref="UHQ26:UHT26"/>
    <mergeCell ref="UHU26:UHX26"/>
    <mergeCell ref="UHY26:UIB26"/>
    <mergeCell ref="UIC26:UIF26"/>
    <mergeCell ref="UIG26:UIJ26"/>
    <mergeCell ref="UNA26:UND26"/>
    <mergeCell ref="UNE26:UNH26"/>
    <mergeCell ref="UNI26:UNL26"/>
    <mergeCell ref="UNM26:UNP26"/>
    <mergeCell ref="UNQ26:UNT26"/>
    <mergeCell ref="UMG26:UMJ26"/>
    <mergeCell ref="UMK26:UMN26"/>
    <mergeCell ref="UMO26:UMR26"/>
    <mergeCell ref="UMS26:UMV26"/>
    <mergeCell ref="UMW26:UMZ26"/>
    <mergeCell ref="ULM26:ULP26"/>
    <mergeCell ref="ULQ26:ULT26"/>
    <mergeCell ref="ULU26:ULX26"/>
    <mergeCell ref="ULY26:UMB26"/>
    <mergeCell ref="UMC26:UMF26"/>
    <mergeCell ref="UKS26:UKV26"/>
    <mergeCell ref="UKW26:UKZ26"/>
    <mergeCell ref="ULA26:ULD26"/>
    <mergeCell ref="ULE26:ULH26"/>
    <mergeCell ref="ULI26:ULL26"/>
    <mergeCell ref="UQC26:UQF26"/>
    <mergeCell ref="UQG26:UQJ26"/>
    <mergeCell ref="UQK26:UQN26"/>
    <mergeCell ref="UQO26:UQR26"/>
    <mergeCell ref="UQS26:UQV26"/>
    <mergeCell ref="UPI26:UPL26"/>
    <mergeCell ref="UPM26:UPP26"/>
    <mergeCell ref="UPQ26:UPT26"/>
    <mergeCell ref="UPU26:UPX26"/>
    <mergeCell ref="UPY26:UQB26"/>
    <mergeCell ref="UOO26:UOR26"/>
    <mergeCell ref="UOS26:UOV26"/>
    <mergeCell ref="UOW26:UOZ26"/>
    <mergeCell ref="UPA26:UPD26"/>
    <mergeCell ref="UPE26:UPH26"/>
    <mergeCell ref="UNU26:UNX26"/>
    <mergeCell ref="UNY26:UOB26"/>
    <mergeCell ref="UOC26:UOF26"/>
    <mergeCell ref="UOG26:UOJ26"/>
    <mergeCell ref="UOK26:UON26"/>
    <mergeCell ref="UTE26:UTH26"/>
    <mergeCell ref="UTI26:UTL26"/>
    <mergeCell ref="UTM26:UTP26"/>
    <mergeCell ref="UTQ26:UTT26"/>
    <mergeCell ref="UTU26:UTX26"/>
    <mergeCell ref="USK26:USN26"/>
    <mergeCell ref="USO26:USR26"/>
    <mergeCell ref="USS26:USV26"/>
    <mergeCell ref="USW26:USZ26"/>
    <mergeCell ref="UTA26:UTD26"/>
    <mergeCell ref="URQ26:URT26"/>
    <mergeCell ref="URU26:URX26"/>
    <mergeCell ref="URY26:USB26"/>
    <mergeCell ref="USC26:USF26"/>
    <mergeCell ref="USG26:USJ26"/>
    <mergeCell ref="UQW26:UQZ26"/>
    <mergeCell ref="URA26:URD26"/>
    <mergeCell ref="URE26:URH26"/>
    <mergeCell ref="URI26:URL26"/>
    <mergeCell ref="URM26:URP26"/>
    <mergeCell ref="UWG26:UWJ26"/>
    <mergeCell ref="UWK26:UWN26"/>
    <mergeCell ref="UWO26:UWR26"/>
    <mergeCell ref="UWS26:UWV26"/>
    <mergeCell ref="UWW26:UWZ26"/>
    <mergeCell ref="UVM26:UVP26"/>
    <mergeCell ref="UVQ26:UVT26"/>
    <mergeCell ref="UVU26:UVX26"/>
    <mergeCell ref="UVY26:UWB26"/>
    <mergeCell ref="UWC26:UWF26"/>
    <mergeCell ref="UUS26:UUV26"/>
    <mergeCell ref="UUW26:UUZ26"/>
    <mergeCell ref="UVA26:UVD26"/>
    <mergeCell ref="UVE26:UVH26"/>
    <mergeCell ref="UVI26:UVL26"/>
    <mergeCell ref="UTY26:UUB26"/>
    <mergeCell ref="UUC26:UUF26"/>
    <mergeCell ref="UUG26:UUJ26"/>
    <mergeCell ref="UUK26:UUN26"/>
    <mergeCell ref="UUO26:UUR26"/>
    <mergeCell ref="UZI26:UZL26"/>
    <mergeCell ref="UZM26:UZP26"/>
    <mergeCell ref="UZQ26:UZT26"/>
    <mergeCell ref="UZU26:UZX26"/>
    <mergeCell ref="UZY26:VAB26"/>
    <mergeCell ref="UYO26:UYR26"/>
    <mergeCell ref="UYS26:UYV26"/>
    <mergeCell ref="UYW26:UYZ26"/>
    <mergeCell ref="UZA26:UZD26"/>
    <mergeCell ref="UZE26:UZH26"/>
    <mergeCell ref="UXU26:UXX26"/>
    <mergeCell ref="UXY26:UYB26"/>
    <mergeCell ref="UYC26:UYF26"/>
    <mergeCell ref="UYG26:UYJ26"/>
    <mergeCell ref="UYK26:UYN26"/>
    <mergeCell ref="UXA26:UXD26"/>
    <mergeCell ref="UXE26:UXH26"/>
    <mergeCell ref="UXI26:UXL26"/>
    <mergeCell ref="UXM26:UXP26"/>
    <mergeCell ref="UXQ26:UXT26"/>
    <mergeCell ref="VCK26:VCN26"/>
    <mergeCell ref="VCO26:VCR26"/>
    <mergeCell ref="VCS26:VCV26"/>
    <mergeCell ref="VCW26:VCZ26"/>
    <mergeCell ref="VDA26:VDD26"/>
    <mergeCell ref="VBQ26:VBT26"/>
    <mergeCell ref="VBU26:VBX26"/>
    <mergeCell ref="VBY26:VCB26"/>
    <mergeCell ref="VCC26:VCF26"/>
    <mergeCell ref="VCG26:VCJ26"/>
    <mergeCell ref="VAW26:VAZ26"/>
    <mergeCell ref="VBA26:VBD26"/>
    <mergeCell ref="VBE26:VBH26"/>
    <mergeCell ref="VBI26:VBL26"/>
    <mergeCell ref="VBM26:VBP26"/>
    <mergeCell ref="VAC26:VAF26"/>
    <mergeCell ref="VAG26:VAJ26"/>
    <mergeCell ref="VAK26:VAN26"/>
    <mergeCell ref="VAO26:VAR26"/>
    <mergeCell ref="VAS26:VAV26"/>
    <mergeCell ref="VFM26:VFP26"/>
    <mergeCell ref="VFQ26:VFT26"/>
    <mergeCell ref="VFU26:VFX26"/>
    <mergeCell ref="VFY26:VGB26"/>
    <mergeCell ref="VGC26:VGF26"/>
    <mergeCell ref="VES26:VEV26"/>
    <mergeCell ref="VEW26:VEZ26"/>
    <mergeCell ref="VFA26:VFD26"/>
    <mergeCell ref="VFE26:VFH26"/>
    <mergeCell ref="VFI26:VFL26"/>
    <mergeCell ref="VDY26:VEB26"/>
    <mergeCell ref="VEC26:VEF26"/>
    <mergeCell ref="VEG26:VEJ26"/>
    <mergeCell ref="VEK26:VEN26"/>
    <mergeCell ref="VEO26:VER26"/>
    <mergeCell ref="VDE26:VDH26"/>
    <mergeCell ref="VDI26:VDL26"/>
    <mergeCell ref="VDM26:VDP26"/>
    <mergeCell ref="VDQ26:VDT26"/>
    <mergeCell ref="VDU26:VDX26"/>
    <mergeCell ref="VIO26:VIR26"/>
    <mergeCell ref="VIS26:VIV26"/>
    <mergeCell ref="VIW26:VIZ26"/>
    <mergeCell ref="VJA26:VJD26"/>
    <mergeCell ref="VJE26:VJH26"/>
    <mergeCell ref="VHU26:VHX26"/>
    <mergeCell ref="VHY26:VIB26"/>
    <mergeCell ref="VIC26:VIF26"/>
    <mergeCell ref="VIG26:VIJ26"/>
    <mergeCell ref="VIK26:VIN26"/>
    <mergeCell ref="VHA26:VHD26"/>
    <mergeCell ref="VHE26:VHH26"/>
    <mergeCell ref="VHI26:VHL26"/>
    <mergeCell ref="VHM26:VHP26"/>
    <mergeCell ref="VHQ26:VHT26"/>
    <mergeCell ref="VGG26:VGJ26"/>
    <mergeCell ref="VGK26:VGN26"/>
    <mergeCell ref="VGO26:VGR26"/>
    <mergeCell ref="VGS26:VGV26"/>
    <mergeCell ref="VGW26:VGZ26"/>
    <mergeCell ref="VLQ26:VLT26"/>
    <mergeCell ref="VLU26:VLX26"/>
    <mergeCell ref="VLY26:VMB26"/>
    <mergeCell ref="VMC26:VMF26"/>
    <mergeCell ref="VMG26:VMJ26"/>
    <mergeCell ref="VKW26:VKZ26"/>
    <mergeCell ref="VLA26:VLD26"/>
    <mergeCell ref="VLE26:VLH26"/>
    <mergeCell ref="VLI26:VLL26"/>
    <mergeCell ref="VLM26:VLP26"/>
    <mergeCell ref="VKC26:VKF26"/>
    <mergeCell ref="VKG26:VKJ26"/>
    <mergeCell ref="VKK26:VKN26"/>
    <mergeCell ref="VKO26:VKR26"/>
    <mergeCell ref="VKS26:VKV26"/>
    <mergeCell ref="VJI26:VJL26"/>
    <mergeCell ref="VJM26:VJP26"/>
    <mergeCell ref="VJQ26:VJT26"/>
    <mergeCell ref="VJU26:VJX26"/>
    <mergeCell ref="VJY26:VKB26"/>
    <mergeCell ref="VOS26:VOV26"/>
    <mergeCell ref="VOW26:VOZ26"/>
    <mergeCell ref="VPA26:VPD26"/>
    <mergeCell ref="VPE26:VPH26"/>
    <mergeCell ref="VPI26:VPL26"/>
    <mergeCell ref="VNY26:VOB26"/>
    <mergeCell ref="VOC26:VOF26"/>
    <mergeCell ref="VOG26:VOJ26"/>
    <mergeCell ref="VOK26:VON26"/>
    <mergeCell ref="VOO26:VOR26"/>
    <mergeCell ref="VNE26:VNH26"/>
    <mergeCell ref="VNI26:VNL26"/>
    <mergeCell ref="VNM26:VNP26"/>
    <mergeCell ref="VNQ26:VNT26"/>
    <mergeCell ref="VNU26:VNX26"/>
    <mergeCell ref="VMK26:VMN26"/>
    <mergeCell ref="VMO26:VMR26"/>
    <mergeCell ref="VMS26:VMV26"/>
    <mergeCell ref="VMW26:VMZ26"/>
    <mergeCell ref="VNA26:VND26"/>
    <mergeCell ref="VRU26:VRX26"/>
    <mergeCell ref="VRY26:VSB26"/>
    <mergeCell ref="VSC26:VSF26"/>
    <mergeCell ref="VSG26:VSJ26"/>
    <mergeCell ref="VSK26:VSN26"/>
    <mergeCell ref="VRA26:VRD26"/>
    <mergeCell ref="VRE26:VRH26"/>
    <mergeCell ref="VRI26:VRL26"/>
    <mergeCell ref="VRM26:VRP26"/>
    <mergeCell ref="VRQ26:VRT26"/>
    <mergeCell ref="VQG26:VQJ26"/>
    <mergeCell ref="VQK26:VQN26"/>
    <mergeCell ref="VQO26:VQR26"/>
    <mergeCell ref="VQS26:VQV26"/>
    <mergeCell ref="VQW26:VQZ26"/>
    <mergeCell ref="VPM26:VPP26"/>
    <mergeCell ref="VPQ26:VPT26"/>
    <mergeCell ref="VPU26:VPX26"/>
    <mergeCell ref="VPY26:VQB26"/>
    <mergeCell ref="VQC26:VQF26"/>
    <mergeCell ref="VUW26:VUZ26"/>
    <mergeCell ref="VVA26:VVD26"/>
    <mergeCell ref="VVE26:VVH26"/>
    <mergeCell ref="VVI26:VVL26"/>
    <mergeCell ref="VVM26:VVP26"/>
    <mergeCell ref="VUC26:VUF26"/>
    <mergeCell ref="VUG26:VUJ26"/>
    <mergeCell ref="VUK26:VUN26"/>
    <mergeCell ref="VUO26:VUR26"/>
    <mergeCell ref="VUS26:VUV26"/>
    <mergeCell ref="VTI26:VTL26"/>
    <mergeCell ref="VTM26:VTP26"/>
    <mergeCell ref="VTQ26:VTT26"/>
    <mergeCell ref="VTU26:VTX26"/>
    <mergeCell ref="VTY26:VUB26"/>
    <mergeCell ref="VSO26:VSR26"/>
    <mergeCell ref="VSS26:VSV26"/>
    <mergeCell ref="VSW26:VSZ26"/>
    <mergeCell ref="VTA26:VTD26"/>
    <mergeCell ref="VTE26:VTH26"/>
    <mergeCell ref="VXY26:VYB26"/>
    <mergeCell ref="VYC26:VYF26"/>
    <mergeCell ref="VYG26:VYJ26"/>
    <mergeCell ref="VYK26:VYN26"/>
    <mergeCell ref="VYO26:VYR26"/>
    <mergeCell ref="VXE26:VXH26"/>
    <mergeCell ref="VXI26:VXL26"/>
    <mergeCell ref="VXM26:VXP26"/>
    <mergeCell ref="VXQ26:VXT26"/>
    <mergeCell ref="VXU26:VXX26"/>
    <mergeCell ref="VWK26:VWN26"/>
    <mergeCell ref="VWO26:VWR26"/>
    <mergeCell ref="VWS26:VWV26"/>
    <mergeCell ref="VWW26:VWZ26"/>
    <mergeCell ref="VXA26:VXD26"/>
    <mergeCell ref="VVQ26:VVT26"/>
    <mergeCell ref="VVU26:VVX26"/>
    <mergeCell ref="VVY26:VWB26"/>
    <mergeCell ref="VWC26:VWF26"/>
    <mergeCell ref="VWG26:VWJ26"/>
    <mergeCell ref="WBA26:WBD26"/>
    <mergeCell ref="WBE26:WBH26"/>
    <mergeCell ref="WBI26:WBL26"/>
    <mergeCell ref="WBM26:WBP26"/>
    <mergeCell ref="WBQ26:WBT26"/>
    <mergeCell ref="WAG26:WAJ26"/>
    <mergeCell ref="WAK26:WAN26"/>
    <mergeCell ref="WAO26:WAR26"/>
    <mergeCell ref="WAS26:WAV26"/>
    <mergeCell ref="WAW26:WAZ26"/>
    <mergeCell ref="VZM26:VZP26"/>
    <mergeCell ref="VZQ26:VZT26"/>
    <mergeCell ref="VZU26:VZX26"/>
    <mergeCell ref="VZY26:WAB26"/>
    <mergeCell ref="WAC26:WAF26"/>
    <mergeCell ref="VYS26:VYV26"/>
    <mergeCell ref="VYW26:VYZ26"/>
    <mergeCell ref="VZA26:VZD26"/>
    <mergeCell ref="VZE26:VZH26"/>
    <mergeCell ref="VZI26:VZL26"/>
    <mergeCell ref="WEC26:WEF26"/>
    <mergeCell ref="WEG26:WEJ26"/>
    <mergeCell ref="WEK26:WEN26"/>
    <mergeCell ref="WEO26:WER26"/>
    <mergeCell ref="WES26:WEV26"/>
    <mergeCell ref="WDI26:WDL26"/>
    <mergeCell ref="WDM26:WDP26"/>
    <mergeCell ref="WDQ26:WDT26"/>
    <mergeCell ref="WDU26:WDX26"/>
    <mergeCell ref="WDY26:WEB26"/>
    <mergeCell ref="WCO26:WCR26"/>
    <mergeCell ref="WCS26:WCV26"/>
    <mergeCell ref="WCW26:WCZ26"/>
    <mergeCell ref="WDA26:WDD26"/>
    <mergeCell ref="WDE26:WDH26"/>
    <mergeCell ref="WBU26:WBX26"/>
    <mergeCell ref="WBY26:WCB26"/>
    <mergeCell ref="WCC26:WCF26"/>
    <mergeCell ref="WCG26:WCJ26"/>
    <mergeCell ref="WCK26:WCN26"/>
    <mergeCell ref="WHE26:WHH26"/>
    <mergeCell ref="WHI26:WHL26"/>
    <mergeCell ref="WHM26:WHP26"/>
    <mergeCell ref="WHQ26:WHT26"/>
    <mergeCell ref="WHU26:WHX26"/>
    <mergeCell ref="WGK26:WGN26"/>
    <mergeCell ref="WGO26:WGR26"/>
    <mergeCell ref="WGS26:WGV26"/>
    <mergeCell ref="WGW26:WGZ26"/>
    <mergeCell ref="WHA26:WHD26"/>
    <mergeCell ref="WFQ26:WFT26"/>
    <mergeCell ref="WFU26:WFX26"/>
    <mergeCell ref="WFY26:WGB26"/>
    <mergeCell ref="WGC26:WGF26"/>
    <mergeCell ref="WGG26:WGJ26"/>
    <mergeCell ref="WEW26:WEZ26"/>
    <mergeCell ref="WFA26:WFD26"/>
    <mergeCell ref="WFE26:WFH26"/>
    <mergeCell ref="WFI26:WFL26"/>
    <mergeCell ref="WFM26:WFP26"/>
    <mergeCell ref="WKG26:WKJ26"/>
    <mergeCell ref="WKK26:WKN26"/>
    <mergeCell ref="WKO26:WKR26"/>
    <mergeCell ref="WKS26:WKV26"/>
    <mergeCell ref="WKW26:WKZ26"/>
    <mergeCell ref="WJM26:WJP26"/>
    <mergeCell ref="WJQ26:WJT26"/>
    <mergeCell ref="WJU26:WJX26"/>
    <mergeCell ref="WJY26:WKB26"/>
    <mergeCell ref="WKC26:WKF26"/>
    <mergeCell ref="WIS26:WIV26"/>
    <mergeCell ref="WIW26:WIZ26"/>
    <mergeCell ref="WJA26:WJD26"/>
    <mergeCell ref="WJE26:WJH26"/>
    <mergeCell ref="WJI26:WJL26"/>
    <mergeCell ref="WHY26:WIB26"/>
    <mergeCell ref="WIC26:WIF26"/>
    <mergeCell ref="WIG26:WIJ26"/>
    <mergeCell ref="WIK26:WIN26"/>
    <mergeCell ref="WIO26:WIR26"/>
    <mergeCell ref="WNI26:WNL26"/>
    <mergeCell ref="WNM26:WNP26"/>
    <mergeCell ref="WNQ26:WNT26"/>
    <mergeCell ref="WNU26:WNX26"/>
    <mergeCell ref="WNY26:WOB26"/>
    <mergeCell ref="WMO26:WMR26"/>
    <mergeCell ref="WMS26:WMV26"/>
    <mergeCell ref="WMW26:WMZ26"/>
    <mergeCell ref="WNA26:WND26"/>
    <mergeCell ref="WNE26:WNH26"/>
    <mergeCell ref="WLU26:WLX26"/>
    <mergeCell ref="WLY26:WMB26"/>
    <mergeCell ref="WMC26:WMF26"/>
    <mergeCell ref="WMG26:WMJ26"/>
    <mergeCell ref="WMK26:WMN26"/>
    <mergeCell ref="WLA26:WLD26"/>
    <mergeCell ref="WLE26:WLH26"/>
    <mergeCell ref="WLI26:WLL26"/>
    <mergeCell ref="WLM26:WLP26"/>
    <mergeCell ref="WLQ26:WLT26"/>
    <mergeCell ref="WQK26:WQN26"/>
    <mergeCell ref="WQO26:WQR26"/>
    <mergeCell ref="WQS26:WQV26"/>
    <mergeCell ref="WQW26:WQZ26"/>
    <mergeCell ref="WRA26:WRD26"/>
    <mergeCell ref="WPQ26:WPT26"/>
    <mergeCell ref="WPU26:WPX26"/>
    <mergeCell ref="WPY26:WQB26"/>
    <mergeCell ref="WQC26:WQF26"/>
    <mergeCell ref="WQG26:WQJ26"/>
    <mergeCell ref="WOW26:WOZ26"/>
    <mergeCell ref="WPA26:WPD26"/>
    <mergeCell ref="WPE26:WPH26"/>
    <mergeCell ref="WPI26:WPL26"/>
    <mergeCell ref="WPM26:WPP26"/>
    <mergeCell ref="WOC26:WOF26"/>
    <mergeCell ref="WOG26:WOJ26"/>
    <mergeCell ref="WOK26:WON26"/>
    <mergeCell ref="WOO26:WOR26"/>
    <mergeCell ref="WOS26:WOV26"/>
    <mergeCell ref="WTM26:WTP26"/>
    <mergeCell ref="WTQ26:WTT26"/>
    <mergeCell ref="WTU26:WTX26"/>
    <mergeCell ref="WTY26:WUB26"/>
    <mergeCell ref="WUC26:WUF26"/>
    <mergeCell ref="WSS26:WSV26"/>
    <mergeCell ref="WSW26:WSZ26"/>
    <mergeCell ref="WTA26:WTD26"/>
    <mergeCell ref="WTE26:WTH26"/>
    <mergeCell ref="WTI26:WTL26"/>
    <mergeCell ref="WRY26:WSB26"/>
    <mergeCell ref="WSC26:WSF26"/>
    <mergeCell ref="WSG26:WSJ26"/>
    <mergeCell ref="WSK26:WSN26"/>
    <mergeCell ref="WSO26:WSR26"/>
    <mergeCell ref="WRE26:WRH26"/>
    <mergeCell ref="WRI26:WRL26"/>
    <mergeCell ref="WRM26:WRP26"/>
    <mergeCell ref="WRQ26:WRT26"/>
    <mergeCell ref="WRU26:WRX26"/>
    <mergeCell ref="WWO26:WWR26"/>
    <mergeCell ref="WWS26:WWV26"/>
    <mergeCell ref="WWW26:WWZ26"/>
    <mergeCell ref="WXA26:WXD26"/>
    <mergeCell ref="WXE26:WXH26"/>
    <mergeCell ref="WVU26:WVX26"/>
    <mergeCell ref="WVY26:WWB26"/>
    <mergeCell ref="WWC26:WWF26"/>
    <mergeCell ref="WWG26:WWJ26"/>
    <mergeCell ref="WWK26:WWN26"/>
    <mergeCell ref="WVA26:WVD26"/>
    <mergeCell ref="WVE26:WVH26"/>
    <mergeCell ref="WVI26:WVL26"/>
    <mergeCell ref="WVM26:WVP26"/>
    <mergeCell ref="WVQ26:WVT26"/>
    <mergeCell ref="WUG26:WUJ26"/>
    <mergeCell ref="WUK26:WUN26"/>
    <mergeCell ref="WUO26:WUR26"/>
    <mergeCell ref="WUS26:WUV26"/>
    <mergeCell ref="WUW26:WUZ26"/>
    <mergeCell ref="WZQ26:WZT26"/>
    <mergeCell ref="WZU26:WZX26"/>
    <mergeCell ref="WZY26:XAB26"/>
    <mergeCell ref="XAC26:XAF26"/>
    <mergeCell ref="XAG26:XAJ26"/>
    <mergeCell ref="WYW26:WYZ26"/>
    <mergeCell ref="WZA26:WZD26"/>
    <mergeCell ref="WZE26:WZH26"/>
    <mergeCell ref="WZI26:WZL26"/>
    <mergeCell ref="WZM26:WZP26"/>
    <mergeCell ref="WYC26:WYF26"/>
    <mergeCell ref="WYG26:WYJ26"/>
    <mergeCell ref="WYK26:WYN26"/>
    <mergeCell ref="WYO26:WYR26"/>
    <mergeCell ref="WYS26:WYV26"/>
    <mergeCell ref="WXI26:WXL26"/>
    <mergeCell ref="WXM26:WXP26"/>
    <mergeCell ref="WXQ26:WXT26"/>
    <mergeCell ref="WXU26:WXX26"/>
    <mergeCell ref="WXY26:WYB26"/>
    <mergeCell ref="XFA26:XFD26"/>
    <mergeCell ref="C28:D28"/>
    <mergeCell ref="XEG26:XEJ26"/>
    <mergeCell ref="XEK26:XEN26"/>
    <mergeCell ref="XEO26:XER26"/>
    <mergeCell ref="XES26:XEV26"/>
    <mergeCell ref="XEW26:XEZ26"/>
    <mergeCell ref="XDM26:XDP26"/>
    <mergeCell ref="XDQ26:XDT26"/>
    <mergeCell ref="XDU26:XDX26"/>
    <mergeCell ref="XDY26:XEB26"/>
    <mergeCell ref="XEC26:XEF26"/>
    <mergeCell ref="XCS26:XCV26"/>
    <mergeCell ref="XCW26:XCZ26"/>
    <mergeCell ref="XDA26:XDD26"/>
    <mergeCell ref="XDE26:XDH26"/>
    <mergeCell ref="XDI26:XDL26"/>
    <mergeCell ref="XBY26:XCB26"/>
    <mergeCell ref="XCC26:XCF26"/>
    <mergeCell ref="XCG26:XCJ26"/>
    <mergeCell ref="XCK26:XCN26"/>
    <mergeCell ref="XCO26:XCR26"/>
    <mergeCell ref="XBE26:XBH26"/>
    <mergeCell ref="XBI26:XBL26"/>
    <mergeCell ref="XBM26:XBP26"/>
    <mergeCell ref="XBQ26:XBT26"/>
    <mergeCell ref="XBU26:XBX26"/>
    <mergeCell ref="XAK26:XAN26"/>
    <mergeCell ref="XAO26:XAR26"/>
    <mergeCell ref="XAS26:XAV26"/>
    <mergeCell ref="XAW26:XAZ26"/>
    <mergeCell ref="XBA26:XBD26"/>
  </mergeCells>
  <phoneticPr fontId="30" type="noConversion"/>
  <printOptions horizontalCentered="1" verticalCentered="1"/>
  <pageMargins left="0.2" right="0" top="0.17" bottom="0.16" header="0.18" footer="0.2"/>
  <pageSetup paperSize="9" orientation="landscape" horizontalDpi="300"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26"/>
  <dimension ref="A1:M21"/>
  <sheetViews>
    <sheetView showGridLines="0" workbookViewId="0">
      <selection activeCell="B2" sqref="B2"/>
    </sheetView>
  </sheetViews>
  <sheetFormatPr defaultColWidth="9.28515625" defaultRowHeight="10.199999999999999" x14ac:dyDescent="0.2"/>
  <cols>
    <col min="1" max="1" width="57.7109375" style="3" customWidth="1"/>
    <col min="2" max="3" width="19.7109375" style="3" customWidth="1"/>
    <col min="4" max="4" width="26.7109375" style="3" customWidth="1"/>
    <col min="5" max="5" width="25.140625" style="3" customWidth="1"/>
    <col min="6" max="16384" width="9.28515625" style="3"/>
  </cols>
  <sheetData>
    <row r="1" spans="1:13" ht="29.85" customHeight="1" x14ac:dyDescent="0.2">
      <c r="A1" s="1720" t="str">
        <f>'t1'!A1</f>
        <v>REGIONI ED AUTONOMIE LOCALI - anno 2023</v>
      </c>
      <c r="B1" s="1720"/>
      <c r="C1" s="1720"/>
      <c r="D1" s="1720"/>
      <c r="E1" s="281"/>
      <c r="F1" s="284"/>
      <c r="G1" s="284"/>
      <c r="H1" s="284"/>
      <c r="I1" s="284"/>
      <c r="M1"/>
    </row>
    <row r="2" spans="1:13" ht="16.2" thickBot="1" x14ac:dyDescent="0.35">
      <c r="A2" s="815" t="s">
        <v>650</v>
      </c>
      <c r="C2" s="1733"/>
      <c r="D2" s="1733"/>
      <c r="E2" s="1733"/>
      <c r="F2" s="285"/>
      <c r="G2" s="285"/>
      <c r="H2" s="285"/>
      <c r="I2" s="285"/>
      <c r="M2"/>
    </row>
    <row r="3" spans="1:13" ht="30" customHeight="1" thickBot="1" x14ac:dyDescent="0.3">
      <c r="A3" s="1834" t="s">
        <v>649</v>
      </c>
      <c r="B3" s="1835"/>
      <c r="C3" s="1835"/>
      <c r="D3" s="1835"/>
      <c r="E3" s="1836"/>
    </row>
    <row r="4" spans="1:13" s="173" customFormat="1" ht="30.6" x14ac:dyDescent="0.2">
      <c r="A4" s="589" t="s">
        <v>639</v>
      </c>
      <c r="B4" s="590" t="s">
        <v>637</v>
      </c>
      <c r="C4" s="590" t="s">
        <v>228</v>
      </c>
      <c r="D4" s="591" t="s">
        <v>229</v>
      </c>
      <c r="E4" s="592" t="s">
        <v>493</v>
      </c>
    </row>
    <row r="5" spans="1:13" ht="20.25" customHeight="1" x14ac:dyDescent="0.2">
      <c r="A5" s="816" t="s">
        <v>1229</v>
      </c>
      <c r="B5" s="710">
        <f>SI_1!G56</f>
        <v>0</v>
      </c>
      <c r="C5" s="178">
        <f>'t14'!D12</f>
        <v>0</v>
      </c>
      <c r="D5" s="181" t="str">
        <f>IF(B5=0,IF(C5=0,"OK","MANCANO LE UNITA'"),IF(C5=0,"MANCANO LE SPESE","OK"))</f>
        <v>OK</v>
      </c>
      <c r="E5" s="177" t="str">
        <f>IF(AND(B5&gt;0,C5&gt;0),C5/B5," ")</f>
        <v xml:space="preserve"> </v>
      </c>
    </row>
    <row r="6" spans="1:13" ht="20.25" customHeight="1" x14ac:dyDescent="0.2">
      <c r="A6" s="816" t="s">
        <v>1228</v>
      </c>
      <c r="B6" s="710">
        <f>SI_1!G59</f>
        <v>0</v>
      </c>
      <c r="C6" s="178">
        <f>'t14'!D13</f>
        <v>0</v>
      </c>
      <c r="D6" s="181" t="str">
        <f>IF(B6=0,IF(C6=0,"OK","MANCANO LE UNITA'"),IF(C6=0,"MANCANO LE SPESE","OK"))</f>
        <v>OK</v>
      </c>
      <c r="E6" s="177" t="str">
        <f>IF(AND(B6&gt;0,C6&gt;0),C6/B6," ")</f>
        <v xml:space="preserve"> </v>
      </c>
    </row>
    <row r="7" spans="1:13" ht="20.25" customHeight="1" thickBot="1" x14ac:dyDescent="0.25">
      <c r="A7" s="817" t="s">
        <v>15</v>
      </c>
      <c r="B7" s="711">
        <f>SI_1!G62</f>
        <v>0</v>
      </c>
      <c r="C7" s="179">
        <f>'t14'!D14</f>
        <v>0</v>
      </c>
      <c r="D7" s="182" t="str">
        <f>IF(B7=0,IF(C7=0,"OK","MANCANO LE UNITA'"),IF(C7=0,"MANCANO LE SPESE","OK"))</f>
        <v>OK</v>
      </c>
      <c r="E7" s="435" t="str">
        <f>IF(AND(B7&gt;0,C7&gt;0),C7/B7," ")</f>
        <v xml:space="preserve"> </v>
      </c>
    </row>
    <row r="10" spans="1:13" ht="18" thickBot="1" x14ac:dyDescent="0.35">
      <c r="A10" s="814" t="s">
        <v>648</v>
      </c>
    </row>
    <row r="11" spans="1:13" ht="30" customHeight="1" thickBot="1" x14ac:dyDescent="0.3">
      <c r="A11" s="1834" t="s">
        <v>647</v>
      </c>
      <c r="B11" s="1835"/>
      <c r="C11" s="1835"/>
      <c r="D11" s="1835"/>
      <c r="E11" s="1836"/>
    </row>
    <row r="12" spans="1:13" s="173" customFormat="1" ht="31.2" thickBot="1" x14ac:dyDescent="0.25">
      <c r="A12" s="589" t="s">
        <v>638</v>
      </c>
      <c r="B12" s="590" t="s">
        <v>631</v>
      </c>
      <c r="C12" s="590" t="s">
        <v>228</v>
      </c>
      <c r="D12" s="591" t="s">
        <v>229</v>
      </c>
      <c r="E12" s="592" t="s">
        <v>493</v>
      </c>
    </row>
    <row r="13" spans="1:13" ht="20.25" customHeight="1" x14ac:dyDescent="0.2">
      <c r="A13" s="816" t="s">
        <v>188</v>
      </c>
      <c r="B13" s="709">
        <f>'t2'!C11+'t2'!D11</f>
        <v>0</v>
      </c>
      <c r="C13" s="433">
        <f>'t14'!D16</f>
        <v>0</v>
      </c>
      <c r="D13" s="434" t="str">
        <f>IF(B13=0,IF(C13=0,"OK","MANCANO LE UNITA'"),IF(C13=0,"MANCANO LE SPESE","OK"))</f>
        <v>OK</v>
      </c>
      <c r="E13" s="176" t="str">
        <f>IF(AND(B13&gt;0,C13&gt;0),C13/B13," ")</f>
        <v xml:space="preserve"> </v>
      </c>
    </row>
    <row r="14" spans="1:13" ht="20.25" customHeight="1" x14ac:dyDescent="0.2">
      <c r="A14" s="816" t="s">
        <v>189</v>
      </c>
      <c r="B14" s="710">
        <f>'t2'!E11+'t2'!F11</f>
        <v>0</v>
      </c>
      <c r="C14" s="178">
        <f>'t14'!D17</f>
        <v>0</v>
      </c>
      <c r="D14" s="181" t="str">
        <f>IF(B14=0,IF(C14=0,"OK","MANCANO LE UNITA'"),IF(C14=0,"MANCANO LE SPESE","OK"))</f>
        <v>OK</v>
      </c>
      <c r="E14" s="177" t="str">
        <f>IF(AND(B14&gt;0,C14&gt;0),C14/B14," ")</f>
        <v xml:space="preserve"> </v>
      </c>
    </row>
    <row r="15" spans="1:13" ht="20.25" customHeight="1" x14ac:dyDescent="0.2">
      <c r="A15" s="816" t="s">
        <v>57</v>
      </c>
      <c r="B15" s="710">
        <f>'t2'!G11+'t2'!H11</f>
        <v>0</v>
      </c>
      <c r="C15" s="178">
        <f>'t14'!D23</f>
        <v>0</v>
      </c>
      <c r="D15" s="181" t="str">
        <f>IF(B15=0,IF(C15=0,"OK","MANCANO LE UNITA'"),IF(C15=0,"MANCANO LE SPESE","OK"))</f>
        <v>OK</v>
      </c>
      <c r="E15" s="177" t="str">
        <f>IF(AND(B15&gt;0,C15&gt;0),C15/B15," ")</f>
        <v xml:space="preserve"> </v>
      </c>
    </row>
    <row r="16" spans="1:13" ht="20.25" customHeight="1" x14ac:dyDescent="0.2">
      <c r="A16" s="816" t="s">
        <v>190</v>
      </c>
      <c r="B16" s="710">
        <f>'t2'!I11+'t2'!J11</f>
        <v>0</v>
      </c>
      <c r="C16" s="178">
        <f>'t14'!D24</f>
        <v>0</v>
      </c>
      <c r="D16" s="181" t="str">
        <f>IF(B16=0,IF(C16=0,"OK","MANCANO LE UNITA'"),IF(C16=0,"MANCANO LE SPESE","OK"))</f>
        <v>OK</v>
      </c>
      <c r="E16" s="177" t="str">
        <f>IF(AND(B16&gt;0,C16&gt;0),C16/B16," ")</f>
        <v xml:space="preserve"> </v>
      </c>
    </row>
    <row r="17" spans="1:5" ht="14.1" customHeight="1" thickBot="1" x14ac:dyDescent="0.3">
      <c r="A17" s="808"/>
      <c r="B17" s="809"/>
      <c r="C17" s="809"/>
      <c r="D17" s="809"/>
      <c r="E17" s="810"/>
    </row>
    <row r="18" spans="1:5" s="173" customFormat="1" ht="30.6" x14ac:dyDescent="0.2">
      <c r="A18" s="447" t="s">
        <v>491</v>
      </c>
      <c r="B18" s="448" t="s">
        <v>492</v>
      </c>
      <c r="C18" s="448" t="s">
        <v>228</v>
      </c>
      <c r="D18" s="449" t="s">
        <v>495</v>
      </c>
      <c r="E18" s="610" t="s">
        <v>494</v>
      </c>
    </row>
    <row r="19" spans="1:5" ht="22.8" x14ac:dyDescent="0.2">
      <c r="A19" s="818" t="str">
        <f>'t14'!A10</f>
        <v>SOMME CORRISPOSTE AD AGENZIA DI SOMMINISTRAZIONE(INTERINALI)</v>
      </c>
      <c r="B19" s="91" t="str">
        <f>'t14'!B10</f>
        <v>L105</v>
      </c>
      <c r="C19" s="619">
        <f>'t14'!D10</f>
        <v>0</v>
      </c>
      <c r="D19" s="611" t="str">
        <f>(IF(AND(C19=0,C20&gt;0),"INSERIRE SOMME SPETTANTI ALL'AGENZIA (L105)","OK"))</f>
        <v>OK</v>
      </c>
      <c r="E19" s="1837" t="str">
        <f>(IF(AND(C19&gt;0,C20&gt;0),C19/C20," "))</f>
        <v xml:space="preserve"> </v>
      </c>
    </row>
    <row r="20" spans="1:5" ht="22.8" x14ac:dyDescent="0.2">
      <c r="A20" s="818" t="str">
        <f>'t14'!A23</f>
        <v>ONERI PER I CONTRATTI DI SOMMINISTRAZIONE(INTERINALI)</v>
      </c>
      <c r="B20" s="593" t="str">
        <f>'t14'!B23</f>
        <v>P062</v>
      </c>
      <c r="C20" s="620">
        <f>'t14'!D23</f>
        <v>0</v>
      </c>
      <c r="D20" s="612" t="str">
        <f>(IF(AND(C20=0,C19&gt;0),"INSERIRE RETRIBUZIONI PER INTERINALI (P062)","OK"))</f>
        <v>OK</v>
      </c>
      <c r="E20" s="1838"/>
    </row>
    <row r="21" spans="1:5" ht="40.5" customHeight="1" thickBot="1" x14ac:dyDescent="0.25">
      <c r="A21" s="1840" t="s">
        <v>510</v>
      </c>
      <c r="B21" s="1841"/>
      <c r="C21" s="1842"/>
      <c r="D21" s="613" t="str">
        <f>(IF(AND(C19&gt;0,C20&gt;0),IF(C19&gt;(C20/100*30),"ATTENZIONE: la voce L105 supera il 30% della voce P062. L'IN1 andrà giustificata","OK"),"OK"))</f>
        <v>OK</v>
      </c>
      <c r="E21" s="1839"/>
    </row>
  </sheetData>
  <sheetProtection algorithmName="SHA-512" hashValue="g1pub7gYClxp0Mwb6Gcd41jVLnWMvzRB6n6tTyYUTVQ+9UbMPRdwAs9GtjKWPcNd/rLtdqb+2t2jVU3I2gxP6g==" saltValue="uFjNlXXSBD2JwX2b4Lz2aw=="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19"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27">
    <pageSetUpPr fitToPage="1"/>
  </sheetPr>
  <dimension ref="A1:M22"/>
  <sheetViews>
    <sheetView showGridLines="0" workbookViewId="0">
      <pane ySplit="5" topLeftCell="A6" activePane="bottomLeft" state="frozen"/>
      <selection activeCell="A2" sqref="A2"/>
      <selection pane="bottomLeft" activeCell="B5" sqref="B5"/>
    </sheetView>
  </sheetViews>
  <sheetFormatPr defaultRowHeight="10.199999999999999" x14ac:dyDescent="0.2"/>
  <cols>
    <col min="1" max="1" width="48.7109375" style="3" customWidth="1"/>
    <col min="2" max="2" width="11.28515625" style="2" customWidth="1"/>
    <col min="3" max="3" width="13.140625" style="2" customWidth="1"/>
    <col min="4" max="4" width="17.7109375" style="2" customWidth="1"/>
    <col min="5" max="6" width="15.7109375" style="2" customWidth="1"/>
    <col min="7" max="8" width="15.7109375" style="98" customWidth="1"/>
    <col min="9" max="9" width="18.28515625" style="98" customWidth="1"/>
    <col min="10" max="10" width="9.28515625" style="98" customWidth="1"/>
  </cols>
  <sheetData>
    <row r="1" spans="1:13" s="3" customFormat="1" ht="43.5" customHeight="1" x14ac:dyDescent="0.2">
      <c r="A1" s="1720" t="str">
        <f>'t1'!A1</f>
        <v>REGIONI ED AUTONOMIE LOCALI - anno 2023</v>
      </c>
      <c r="B1" s="1720"/>
      <c r="C1" s="1720"/>
      <c r="D1" s="1720"/>
      <c r="E1" s="1720"/>
      <c r="F1" s="1720"/>
      <c r="G1" s="1720"/>
      <c r="H1" s="1720"/>
      <c r="I1" s="281"/>
      <c r="M1"/>
    </row>
    <row r="2" spans="1:13" s="3" customFormat="1" ht="21" customHeight="1" x14ac:dyDescent="0.2">
      <c r="D2" s="1733"/>
      <c r="E2" s="1733"/>
      <c r="F2" s="1733"/>
      <c r="G2" s="1733"/>
      <c r="H2" s="1733"/>
      <c r="I2" s="1733"/>
      <c r="J2" s="285"/>
      <c r="M2"/>
    </row>
    <row r="3" spans="1:13" s="3" customFormat="1" ht="21" customHeight="1" x14ac:dyDescent="0.25">
      <c r="A3" s="172" t="s">
        <v>256</v>
      </c>
      <c r="B3" s="2"/>
      <c r="F3" s="2"/>
    </row>
    <row r="4" spans="1:13" ht="51" x14ac:dyDescent="0.2">
      <c r="A4" s="158" t="s">
        <v>230</v>
      </c>
      <c r="B4" s="159" t="s">
        <v>192</v>
      </c>
      <c r="C4" s="159" t="s">
        <v>231</v>
      </c>
      <c r="D4" s="159" t="s">
        <v>235</v>
      </c>
      <c r="E4" s="159" t="s">
        <v>236</v>
      </c>
      <c r="F4" s="159" t="s">
        <v>237</v>
      </c>
      <c r="G4" s="159" t="s">
        <v>191</v>
      </c>
      <c r="H4" s="159" t="s">
        <v>238</v>
      </c>
      <c r="I4" s="159" t="s">
        <v>446</v>
      </c>
    </row>
    <row r="5" spans="1:13" s="175" customFormat="1" x14ac:dyDescent="0.2">
      <c r="A5" s="157"/>
      <c r="B5" s="170"/>
      <c r="C5" s="170" t="s">
        <v>194</v>
      </c>
      <c r="D5" s="170" t="s">
        <v>195</v>
      </c>
      <c r="E5" s="170" t="s">
        <v>232</v>
      </c>
      <c r="F5" s="170" t="s">
        <v>197</v>
      </c>
      <c r="G5" s="170" t="s">
        <v>233</v>
      </c>
      <c r="H5" s="170" t="s">
        <v>234</v>
      </c>
      <c r="I5" s="170" t="s">
        <v>447</v>
      </c>
      <c r="J5" s="174"/>
    </row>
    <row r="6" spans="1:13" ht="13.2" x14ac:dyDescent="0.25">
      <c r="A6" s="120" t="str">
        <f>'t1'!A6</f>
        <v>SEGRETARIO A</v>
      </c>
      <c r="B6" s="91" t="str">
        <f>'t1'!B6</f>
        <v>0D0102</v>
      </c>
      <c r="C6" s="304">
        <f>'t12'!C6</f>
        <v>0</v>
      </c>
      <c r="D6" s="305">
        <f>'t12'!D6</f>
        <v>0</v>
      </c>
      <c r="E6" s="306" t="str">
        <f>IF(C6=0," ",D6/C6*12)</f>
        <v xml:space="preserve"> </v>
      </c>
      <c r="F6" s="1387">
        <v>41779.17</v>
      </c>
      <c r="G6" s="306" t="str">
        <f t="shared" ref="G6:G22" si="0">IF(E6=" "," ",E6-F6)</f>
        <v xml:space="preserve"> </v>
      </c>
      <c r="H6" s="307" t="str">
        <f t="shared" ref="H6:H22" si="1">IF(E6=" "," ",IF(F6=0," ",G6/F6))</f>
        <v xml:space="preserve"> </v>
      </c>
      <c r="I6" s="292" t="str">
        <f>IF(E6=" "," ",IF(F6=0," ",IF(ABS(H6)&gt;0.02,"ERRORE","OK")))</f>
        <v xml:space="preserve"> </v>
      </c>
    </row>
    <row r="7" spans="1:13" ht="13.2" x14ac:dyDescent="0.25">
      <c r="A7" s="120" t="str">
        <f>'t1'!A7</f>
        <v>SEGRETARIO B</v>
      </c>
      <c r="B7" s="91" t="str">
        <f>'t1'!B7</f>
        <v>0D0103</v>
      </c>
      <c r="C7" s="304">
        <f>'t12'!C7</f>
        <v>0</v>
      </c>
      <c r="D7" s="305">
        <f>'t12'!D7</f>
        <v>0</v>
      </c>
      <c r="E7" s="306" t="str">
        <f t="shared" ref="E7:E20" si="2">IF(C7=0," ",D7/C7*12)</f>
        <v xml:space="preserve"> </v>
      </c>
      <c r="F7" s="1387">
        <v>41779.17</v>
      </c>
      <c r="G7" s="306" t="str">
        <f t="shared" si="0"/>
        <v xml:space="preserve"> </v>
      </c>
      <c r="H7" s="307" t="str">
        <f t="shared" si="1"/>
        <v xml:space="preserve"> </v>
      </c>
      <c r="I7" s="292" t="str">
        <f t="shared" ref="I7:I22" si="3">IF(E7=" "," ",IF(F7=0," ",IF(ABS(H7)&gt;0.02,"ERRORE","OK")))</f>
        <v xml:space="preserve"> </v>
      </c>
    </row>
    <row r="8" spans="1:13" ht="13.2" x14ac:dyDescent="0.25">
      <c r="A8" s="120" t="str">
        <f>'t1'!A8</f>
        <v>SEGRETARIO C</v>
      </c>
      <c r="B8" s="91" t="str">
        <f>'t1'!B8</f>
        <v>0D0485</v>
      </c>
      <c r="C8" s="304">
        <f>'t12'!C8</f>
        <v>0</v>
      </c>
      <c r="D8" s="305">
        <f>'t12'!D8</f>
        <v>0</v>
      </c>
      <c r="E8" s="306" t="str">
        <f t="shared" si="2"/>
        <v xml:space="preserve"> </v>
      </c>
      <c r="F8" s="1387">
        <v>33423.31</v>
      </c>
      <c r="G8" s="306" t="str">
        <f t="shared" si="0"/>
        <v xml:space="preserve"> </v>
      </c>
      <c r="H8" s="307" t="str">
        <f t="shared" si="1"/>
        <v xml:space="preserve"> </v>
      </c>
      <c r="I8" s="292" t="str">
        <f t="shared" si="3"/>
        <v xml:space="preserve"> </v>
      </c>
    </row>
    <row r="9" spans="1:13" ht="13.2" x14ac:dyDescent="0.25">
      <c r="A9" s="120" t="str">
        <f>'t1'!A9</f>
        <v>DIRETTORE  GENERALE</v>
      </c>
      <c r="B9" s="91" t="str">
        <f>'t1'!B9</f>
        <v>0D0097</v>
      </c>
      <c r="C9" s="304">
        <f>'t12'!C9</f>
        <v>0</v>
      </c>
      <c r="D9" s="305">
        <f>'t12'!D9</f>
        <v>0</v>
      </c>
      <c r="E9" s="306" t="str">
        <f t="shared" si="2"/>
        <v xml:space="preserve"> </v>
      </c>
      <c r="F9" s="1387">
        <v>0</v>
      </c>
      <c r="G9" s="306" t="str">
        <f t="shared" si="0"/>
        <v xml:space="preserve"> </v>
      </c>
      <c r="H9" s="307" t="str">
        <f t="shared" si="1"/>
        <v xml:space="preserve"> </v>
      </c>
      <c r="I9" s="292" t="str">
        <f t="shared" si="3"/>
        <v xml:space="preserve"> </v>
      </c>
    </row>
    <row r="10" spans="1:13" ht="13.2" x14ac:dyDescent="0.25">
      <c r="A10" s="120" t="str">
        <f>'t1'!A10</f>
        <v>ALTE SPECIALIZZ. FUORI D.O.</v>
      </c>
      <c r="B10" s="91" t="str">
        <f>'t1'!B10</f>
        <v>0D0095</v>
      </c>
      <c r="C10" s="304">
        <f>'t12'!C10</f>
        <v>0</v>
      </c>
      <c r="D10" s="305">
        <f>'t12'!D10</f>
        <v>0</v>
      </c>
      <c r="E10" s="306" t="str">
        <f t="shared" si="2"/>
        <v xml:space="preserve"> </v>
      </c>
      <c r="F10" s="1387">
        <v>0</v>
      </c>
      <c r="G10" s="306" t="str">
        <f t="shared" si="0"/>
        <v xml:space="preserve"> </v>
      </c>
      <c r="H10" s="307" t="str">
        <f t="shared" si="1"/>
        <v xml:space="preserve"> </v>
      </c>
      <c r="I10" s="292" t="str">
        <f t="shared" si="3"/>
        <v xml:space="preserve"> </v>
      </c>
    </row>
    <row r="11" spans="1:13" ht="13.2" x14ac:dyDescent="0.25">
      <c r="A11" s="120" t="str">
        <f>'t1'!A11</f>
        <v>DIRIGENTE A TEMPO DETERMINATO FUORI D.O.</v>
      </c>
      <c r="B11" s="91" t="str">
        <f>'t1'!B11</f>
        <v>0D0098</v>
      </c>
      <c r="C11" s="304">
        <f>'t12'!C11</f>
        <v>0</v>
      </c>
      <c r="D11" s="305">
        <f>'t12'!D11</f>
        <v>0</v>
      </c>
      <c r="E11" s="306" t="str">
        <f t="shared" si="2"/>
        <v xml:space="preserve"> </v>
      </c>
      <c r="F11" s="1387">
        <v>0</v>
      </c>
      <c r="G11" s="306" t="str">
        <f t="shared" si="0"/>
        <v xml:space="preserve"> </v>
      </c>
      <c r="H11" s="307" t="str">
        <f t="shared" si="1"/>
        <v xml:space="preserve"> </v>
      </c>
      <c r="I11" s="292" t="str">
        <f t="shared" si="3"/>
        <v xml:space="preserve"> </v>
      </c>
    </row>
    <row r="12" spans="1:13" ht="13.2" x14ac:dyDescent="0.25">
      <c r="A12" s="120" t="str">
        <f>'t1'!A12</f>
        <v>SEGRETARIO GENERALE CCIAA</v>
      </c>
      <c r="B12" s="91" t="str">
        <f>'t1'!B12</f>
        <v>0D0104</v>
      </c>
      <c r="C12" s="304">
        <f>'t12'!C12</f>
        <v>0</v>
      </c>
      <c r="D12" s="305">
        <f>'t12'!D12</f>
        <v>0</v>
      </c>
      <c r="E12" s="306" t="str">
        <f t="shared" si="2"/>
        <v xml:space="preserve"> </v>
      </c>
      <c r="F12" s="1387">
        <v>0</v>
      </c>
      <c r="G12" s="306" t="str">
        <f t="shared" si="0"/>
        <v xml:space="preserve"> </v>
      </c>
      <c r="H12" s="307" t="str">
        <f t="shared" si="1"/>
        <v xml:space="preserve"> </v>
      </c>
      <c r="I12" s="292" t="str">
        <f t="shared" si="3"/>
        <v xml:space="preserve"> </v>
      </c>
    </row>
    <row r="13" spans="1:13" ht="13.2" x14ac:dyDescent="0.25">
      <c r="A13" s="120" t="str">
        <f>'t1'!A13</f>
        <v>DIRIGENTE A TEMPO INDETERMINATO</v>
      </c>
      <c r="B13" s="91" t="str">
        <f>'t1'!B13</f>
        <v>0D0164</v>
      </c>
      <c r="C13" s="304">
        <f>'t12'!C13</f>
        <v>0</v>
      </c>
      <c r="D13" s="305">
        <f>'t12'!D13</f>
        <v>0</v>
      </c>
      <c r="E13" s="306" t="str">
        <f t="shared" si="2"/>
        <v xml:space="preserve"> </v>
      </c>
      <c r="F13" s="1387">
        <v>41779.17</v>
      </c>
      <c r="G13" s="306" t="str">
        <f t="shared" si="0"/>
        <v xml:space="preserve"> </v>
      </c>
      <c r="H13" s="307" t="str">
        <f t="shared" si="1"/>
        <v xml:space="preserve"> </v>
      </c>
      <c r="I13" s="292" t="str">
        <f t="shared" si="3"/>
        <v xml:space="preserve"> </v>
      </c>
    </row>
    <row r="14" spans="1:13" ht="13.2" x14ac:dyDescent="0.25">
      <c r="A14" s="120" t="str">
        <f>'t1'!A14</f>
        <v>DIRIGENTE A TEMPO DETERMINATO IN D.O.</v>
      </c>
      <c r="B14" s="91" t="str">
        <f>'t1'!B14</f>
        <v>0D0165</v>
      </c>
      <c r="C14" s="304">
        <f>'t12'!C14</f>
        <v>0</v>
      </c>
      <c r="D14" s="305">
        <f>'t12'!D14</f>
        <v>0</v>
      </c>
      <c r="E14" s="306" t="str">
        <f t="shared" si="2"/>
        <v xml:space="preserve"> </v>
      </c>
      <c r="F14" s="1387">
        <v>41779.17</v>
      </c>
      <c r="G14" s="306" t="str">
        <f t="shared" si="0"/>
        <v xml:space="preserve"> </v>
      </c>
      <c r="H14" s="307" t="str">
        <f t="shared" si="1"/>
        <v xml:space="preserve"> </v>
      </c>
      <c r="I14" s="292" t="str">
        <f t="shared" si="3"/>
        <v xml:space="preserve"> </v>
      </c>
    </row>
    <row r="15" spans="1:13" ht="13.2" x14ac:dyDescent="0.25">
      <c r="A15" s="120" t="str">
        <f>'t1'!A15</f>
        <v xml:space="preserve">ALTE SPECIALIZZ. IN D.O. </v>
      </c>
      <c r="B15" s="91" t="str">
        <f>'t1'!B15</f>
        <v>0D0I95</v>
      </c>
      <c r="C15" s="304">
        <f>'t12'!C15</f>
        <v>0</v>
      </c>
      <c r="D15" s="305">
        <f>'t12'!D15</f>
        <v>0</v>
      </c>
      <c r="E15" s="306" t="str">
        <f t="shared" si="2"/>
        <v xml:space="preserve"> </v>
      </c>
      <c r="F15" s="1387">
        <v>0</v>
      </c>
      <c r="G15" s="306" t="str">
        <f t="shared" si="0"/>
        <v xml:space="preserve"> </v>
      </c>
      <c r="H15" s="307" t="str">
        <f t="shared" si="1"/>
        <v xml:space="preserve"> </v>
      </c>
      <c r="I15" s="292" t="str">
        <f t="shared" si="3"/>
        <v xml:space="preserve"> </v>
      </c>
    </row>
    <row r="16" spans="1:13" ht="13.2" x14ac:dyDescent="0.25">
      <c r="A16" s="120" t="str">
        <f>'t1'!A16</f>
        <v>RESPONSABILE DEI SERVIZI O DEGLI UFFICI IN D.O</v>
      </c>
      <c r="B16" s="91" t="str">
        <f>'t1'!B16</f>
        <v>0D0I96</v>
      </c>
      <c r="C16" s="304">
        <f>'t12'!C16</f>
        <v>0</v>
      </c>
      <c r="D16" s="305">
        <f>'t12'!D16</f>
        <v>0</v>
      </c>
      <c r="E16" s="306" t="str">
        <f>IF(C16=0," ",D16/C16*12)</f>
        <v xml:space="preserve"> </v>
      </c>
      <c r="F16" s="1387">
        <v>0</v>
      </c>
      <c r="G16" s="306" t="str">
        <f>IF(E16=" "," ",E16-F16)</f>
        <v xml:space="preserve"> </v>
      </c>
      <c r="H16" s="307" t="str">
        <f>IF(E16=" "," ",IF(F16=0," ",G16/F16))</f>
        <v xml:space="preserve"> </v>
      </c>
      <c r="I16" s="292" t="str">
        <f>IF(E16=" "," ",IF(F16=0," ",IF(ABS(H16)&gt;0.02,"ERRORE","OK")))</f>
        <v xml:space="preserve"> </v>
      </c>
    </row>
    <row r="17" spans="1:9" ht="13.2" x14ac:dyDescent="0.25">
      <c r="A17" s="120" t="str">
        <f>'t1'!A17</f>
        <v>FUNZIONARI ED ELEVATA QUALIFICAZIONE</v>
      </c>
      <c r="B17" s="91" t="str">
        <f>'t1'!B17</f>
        <v>0FZEQF</v>
      </c>
      <c r="C17" s="304">
        <f>'t12'!C17</f>
        <v>0</v>
      </c>
      <c r="D17" s="305">
        <f>'t12'!D17</f>
        <v>0</v>
      </c>
      <c r="E17" s="306" t="str">
        <f t="shared" si="2"/>
        <v xml:space="preserve"> </v>
      </c>
      <c r="F17" s="1387">
        <v>23212.35</v>
      </c>
      <c r="G17" s="306" t="str">
        <f t="shared" si="0"/>
        <v xml:space="preserve"> </v>
      </c>
      <c r="H17" s="307" t="str">
        <f t="shared" si="1"/>
        <v xml:space="preserve"> </v>
      </c>
      <c r="I17" s="292" t="str">
        <f t="shared" si="3"/>
        <v xml:space="preserve"> </v>
      </c>
    </row>
    <row r="18" spans="1:9" ht="13.2" x14ac:dyDescent="0.25">
      <c r="A18" s="120" t="str">
        <f>'t1'!A18</f>
        <v>ISTRUTTORI</v>
      </c>
      <c r="B18" s="91" t="str">
        <f>'t1'!B18</f>
        <v>0IR000</v>
      </c>
      <c r="C18" s="304">
        <f>'t12'!C18</f>
        <v>0</v>
      </c>
      <c r="D18" s="305">
        <f>'t12'!D18</f>
        <v>0</v>
      </c>
      <c r="E18" s="306" t="str">
        <f t="shared" si="2"/>
        <v xml:space="preserve"> </v>
      </c>
      <c r="F18" s="1387">
        <v>21392.87</v>
      </c>
      <c r="G18" s="306" t="str">
        <f t="shared" si="0"/>
        <v xml:space="preserve"> </v>
      </c>
      <c r="H18" s="307" t="str">
        <f t="shared" si="1"/>
        <v xml:space="preserve"> </v>
      </c>
      <c r="I18" s="292" t="str">
        <f t="shared" si="3"/>
        <v xml:space="preserve"> </v>
      </c>
    </row>
    <row r="19" spans="1:9" ht="13.2" x14ac:dyDescent="0.25">
      <c r="A19" s="120" t="str">
        <f>'t1'!A19</f>
        <v>OPERATORI ESPERTI</v>
      </c>
      <c r="B19" s="91" t="str">
        <f>'t1'!B19</f>
        <v>0OEESP</v>
      </c>
      <c r="C19" s="304">
        <f>'t12'!C19</f>
        <v>0</v>
      </c>
      <c r="D19" s="305">
        <f>'t12'!D19</f>
        <v>0</v>
      </c>
      <c r="E19" s="306" t="str">
        <f t="shared" si="2"/>
        <v xml:space="preserve"> </v>
      </c>
      <c r="F19" s="1387">
        <v>19034.509999999998</v>
      </c>
      <c r="G19" s="306" t="str">
        <f t="shared" si="0"/>
        <v xml:space="preserve"> </v>
      </c>
      <c r="H19" s="307" t="str">
        <f t="shared" si="1"/>
        <v xml:space="preserve"> </v>
      </c>
      <c r="I19" s="292" t="str">
        <f t="shared" si="3"/>
        <v xml:space="preserve"> </v>
      </c>
    </row>
    <row r="20" spans="1:9" ht="13.2" x14ac:dyDescent="0.25">
      <c r="A20" s="120" t="str">
        <f>'t1'!A20</f>
        <v>OPERATORI</v>
      </c>
      <c r="B20" s="91" t="str">
        <f>'t1'!B20</f>
        <v>0OP000</v>
      </c>
      <c r="C20" s="304">
        <f>'t12'!C20</f>
        <v>0</v>
      </c>
      <c r="D20" s="305">
        <f>'t12'!D20</f>
        <v>0</v>
      </c>
      <c r="E20" s="306" t="str">
        <f t="shared" si="2"/>
        <v xml:space="preserve"> </v>
      </c>
      <c r="F20" s="1387">
        <v>18283.310000000001</v>
      </c>
      <c r="G20" s="306" t="str">
        <f t="shared" si="0"/>
        <v xml:space="preserve"> </v>
      </c>
      <c r="H20" s="307" t="str">
        <f t="shared" si="1"/>
        <v xml:space="preserve"> </v>
      </c>
      <c r="I20" s="292" t="str">
        <f t="shared" si="3"/>
        <v xml:space="preserve"> </v>
      </c>
    </row>
    <row r="21" spans="1:9" ht="13.2" x14ac:dyDescent="0.25">
      <c r="A21" s="120" t="str">
        <f>'t1'!A21</f>
        <v>CONTRATTISTI</v>
      </c>
      <c r="B21" s="91" t="str">
        <f>'t1'!B21</f>
        <v>000061</v>
      </c>
      <c r="C21" s="304">
        <f>'t12'!C21</f>
        <v>0</v>
      </c>
      <c r="D21" s="305">
        <f>'t12'!D21</f>
        <v>0</v>
      </c>
      <c r="E21" s="306" t="str">
        <f>IF(C21=0," ",D21/C21*12)</f>
        <v xml:space="preserve"> </v>
      </c>
      <c r="F21" s="1387">
        <v>0</v>
      </c>
      <c r="G21" s="306" t="str">
        <f>IF(E21=" "," ",E21-F21)</f>
        <v xml:space="preserve"> </v>
      </c>
      <c r="H21" s="307" t="str">
        <f>IF(E21=" "," ",IF(F21=0," ",G21/F21))</f>
        <v xml:space="preserve"> </v>
      </c>
      <c r="I21" s="292" t="str">
        <f>IF(E21=" "," ",IF(F21=0," ",IF(ABS(H21)&gt;0.02,"ERRORE","OK")))</f>
        <v xml:space="preserve"> </v>
      </c>
    </row>
    <row r="22" spans="1:9" ht="13.2" x14ac:dyDescent="0.25">
      <c r="A22" s="120" t="str">
        <f>'t1'!A22</f>
        <v>COLLABORATORE A T.D. ART. 90 TUEL</v>
      </c>
      <c r="B22" s="91" t="str">
        <f>'t1'!B22</f>
        <v>000096</v>
      </c>
      <c r="C22" s="304">
        <f>'t12'!C22</f>
        <v>0</v>
      </c>
      <c r="D22" s="305">
        <f>'t12'!D22</f>
        <v>0</v>
      </c>
      <c r="E22" s="306" t="str">
        <f>IF(C22=0," ",D22/C22*12)</f>
        <v xml:space="preserve"> </v>
      </c>
      <c r="F22" s="1387">
        <v>0</v>
      </c>
      <c r="G22" s="306" t="str">
        <f t="shared" si="0"/>
        <v xml:space="preserve"> </v>
      </c>
      <c r="H22" s="307" t="str">
        <f t="shared" si="1"/>
        <v xml:space="preserve"> </v>
      </c>
      <c r="I22" s="292" t="str">
        <f t="shared" si="3"/>
        <v xml:space="preserve"> </v>
      </c>
    </row>
  </sheetData>
  <sheetProtection algorithmName="SHA-512" hashValue="vg920oWev00iGhpEnGBMXn9C7siyxpS5be9OVAqJzv9UJRou39jmr4vOexYTDbOSR6yTEJr8xFFDRQEzsn1hug==" saltValue="+naO2Z8fMZJDf3CWgr31hw=="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46">
    <pageSetUpPr fitToPage="1"/>
  </sheetPr>
  <dimension ref="A1:P29"/>
  <sheetViews>
    <sheetView showGridLines="0" zoomScale="80" zoomScaleNormal="80" workbookViewId="0">
      <pane ySplit="5" topLeftCell="A6" activePane="bottomLeft" state="frozen"/>
      <selection pane="bottomLeft" activeCell="F1" sqref="F1"/>
    </sheetView>
  </sheetViews>
  <sheetFormatPr defaultColWidth="8.7109375" defaultRowHeight="10.199999999999999" x14ac:dyDescent="0.2"/>
  <cols>
    <col min="1" max="1" width="3" style="3" customWidth="1"/>
    <col min="2" max="2" width="11.7109375" style="3" customWidth="1"/>
    <col min="3" max="3" width="67.140625" style="3" customWidth="1"/>
    <col min="4" max="6" width="45.7109375" style="2" customWidth="1"/>
    <col min="7" max="13" width="8.7109375" style="3"/>
    <col min="14" max="16" width="8.7109375" style="3" hidden="1" customWidth="1"/>
    <col min="17" max="256" width="8.7109375" style="3"/>
    <col min="257" max="257" width="3" style="3" customWidth="1"/>
    <col min="258" max="258" width="11.7109375" style="3" customWidth="1"/>
    <col min="259" max="259" width="67.140625" style="3" customWidth="1"/>
    <col min="260" max="262" width="45.7109375" style="3" customWidth="1"/>
    <col min="263" max="512" width="8.7109375" style="3"/>
    <col min="513" max="513" width="3" style="3" customWidth="1"/>
    <col min="514" max="514" width="11.7109375" style="3" customWidth="1"/>
    <col min="515" max="515" width="67.140625" style="3" customWidth="1"/>
    <col min="516" max="518" width="45.7109375" style="3" customWidth="1"/>
    <col min="519" max="768" width="8.7109375" style="3"/>
    <col min="769" max="769" width="3" style="3" customWidth="1"/>
    <col min="770" max="770" width="11.7109375" style="3" customWidth="1"/>
    <col min="771" max="771" width="67.140625" style="3" customWidth="1"/>
    <col min="772" max="774" width="45.7109375" style="3" customWidth="1"/>
    <col min="775" max="1024" width="8.7109375" style="3"/>
    <col min="1025" max="1025" width="3" style="3" customWidth="1"/>
    <col min="1026" max="1026" width="11.7109375" style="3" customWidth="1"/>
    <col min="1027" max="1027" width="67.140625" style="3" customWidth="1"/>
    <col min="1028" max="1030" width="45.7109375" style="3" customWidth="1"/>
    <col min="1031" max="1280" width="8.7109375" style="3"/>
    <col min="1281" max="1281" width="3" style="3" customWidth="1"/>
    <col min="1282" max="1282" width="11.7109375" style="3" customWidth="1"/>
    <col min="1283" max="1283" width="67.140625" style="3" customWidth="1"/>
    <col min="1284" max="1286" width="45.7109375" style="3" customWidth="1"/>
    <col min="1287" max="1536" width="8.7109375" style="3"/>
    <col min="1537" max="1537" width="3" style="3" customWidth="1"/>
    <col min="1538" max="1538" width="11.7109375" style="3" customWidth="1"/>
    <col min="1539" max="1539" width="67.140625" style="3" customWidth="1"/>
    <col min="1540" max="1542" width="45.7109375" style="3" customWidth="1"/>
    <col min="1543" max="1792" width="8.7109375" style="3"/>
    <col min="1793" max="1793" width="3" style="3" customWidth="1"/>
    <col min="1794" max="1794" width="11.7109375" style="3" customWidth="1"/>
    <col min="1795" max="1795" width="67.140625" style="3" customWidth="1"/>
    <col min="1796" max="1798" width="45.7109375" style="3" customWidth="1"/>
    <col min="1799" max="2048" width="8.7109375" style="3"/>
    <col min="2049" max="2049" width="3" style="3" customWidth="1"/>
    <col min="2050" max="2050" width="11.7109375" style="3" customWidth="1"/>
    <col min="2051" max="2051" width="67.140625" style="3" customWidth="1"/>
    <col min="2052" max="2054" width="45.7109375" style="3" customWidth="1"/>
    <col min="2055" max="2304" width="8.7109375" style="3"/>
    <col min="2305" max="2305" width="3" style="3" customWidth="1"/>
    <col min="2306" max="2306" width="11.7109375" style="3" customWidth="1"/>
    <col min="2307" max="2307" width="67.140625" style="3" customWidth="1"/>
    <col min="2308" max="2310" width="45.7109375" style="3" customWidth="1"/>
    <col min="2311" max="2560" width="8.7109375" style="3"/>
    <col min="2561" max="2561" width="3" style="3" customWidth="1"/>
    <col min="2562" max="2562" width="11.7109375" style="3" customWidth="1"/>
    <col min="2563" max="2563" width="67.140625" style="3" customWidth="1"/>
    <col min="2564" max="2566" width="45.7109375" style="3" customWidth="1"/>
    <col min="2567" max="2816" width="8.7109375" style="3"/>
    <col min="2817" max="2817" width="3" style="3" customWidth="1"/>
    <col min="2818" max="2818" width="11.7109375" style="3" customWidth="1"/>
    <col min="2819" max="2819" width="67.140625" style="3" customWidth="1"/>
    <col min="2820" max="2822" width="45.7109375" style="3" customWidth="1"/>
    <col min="2823" max="3072" width="8.7109375" style="3"/>
    <col min="3073" max="3073" width="3" style="3" customWidth="1"/>
    <col min="3074" max="3074" width="11.7109375" style="3" customWidth="1"/>
    <col min="3075" max="3075" width="67.140625" style="3" customWidth="1"/>
    <col min="3076" max="3078" width="45.7109375" style="3" customWidth="1"/>
    <col min="3079" max="3328" width="8.7109375" style="3"/>
    <col min="3329" max="3329" width="3" style="3" customWidth="1"/>
    <col min="3330" max="3330" width="11.7109375" style="3" customWidth="1"/>
    <col min="3331" max="3331" width="67.140625" style="3" customWidth="1"/>
    <col min="3332" max="3334" width="45.7109375" style="3" customWidth="1"/>
    <col min="3335" max="3584" width="8.7109375" style="3"/>
    <col min="3585" max="3585" width="3" style="3" customWidth="1"/>
    <col min="3586" max="3586" width="11.7109375" style="3" customWidth="1"/>
    <col min="3587" max="3587" width="67.140625" style="3" customWidth="1"/>
    <col min="3588" max="3590" width="45.7109375" style="3" customWidth="1"/>
    <col min="3591" max="3840" width="8.7109375" style="3"/>
    <col min="3841" max="3841" width="3" style="3" customWidth="1"/>
    <col min="3842" max="3842" width="11.7109375" style="3" customWidth="1"/>
    <col min="3843" max="3843" width="67.140625" style="3" customWidth="1"/>
    <col min="3844" max="3846" width="45.7109375" style="3" customWidth="1"/>
    <col min="3847" max="4096" width="8.7109375" style="3"/>
    <col min="4097" max="4097" width="3" style="3" customWidth="1"/>
    <col min="4098" max="4098" width="11.7109375" style="3" customWidth="1"/>
    <col min="4099" max="4099" width="67.140625" style="3" customWidth="1"/>
    <col min="4100" max="4102" width="45.7109375" style="3" customWidth="1"/>
    <col min="4103" max="4352" width="8.7109375" style="3"/>
    <col min="4353" max="4353" width="3" style="3" customWidth="1"/>
    <col min="4354" max="4354" width="11.7109375" style="3" customWidth="1"/>
    <col min="4355" max="4355" width="67.140625" style="3" customWidth="1"/>
    <col min="4356" max="4358" width="45.7109375" style="3" customWidth="1"/>
    <col min="4359" max="4608" width="8.7109375" style="3"/>
    <col min="4609" max="4609" width="3" style="3" customWidth="1"/>
    <col min="4610" max="4610" width="11.7109375" style="3" customWidth="1"/>
    <col min="4611" max="4611" width="67.140625" style="3" customWidth="1"/>
    <col min="4612" max="4614" width="45.7109375" style="3" customWidth="1"/>
    <col min="4615" max="4864" width="8.7109375" style="3"/>
    <col min="4865" max="4865" width="3" style="3" customWidth="1"/>
    <col min="4866" max="4866" width="11.7109375" style="3" customWidth="1"/>
    <col min="4867" max="4867" width="67.140625" style="3" customWidth="1"/>
    <col min="4868" max="4870" width="45.7109375" style="3" customWidth="1"/>
    <col min="4871" max="5120" width="8.7109375" style="3"/>
    <col min="5121" max="5121" width="3" style="3" customWidth="1"/>
    <col min="5122" max="5122" width="11.7109375" style="3" customWidth="1"/>
    <col min="5123" max="5123" width="67.140625" style="3" customWidth="1"/>
    <col min="5124" max="5126" width="45.7109375" style="3" customWidth="1"/>
    <col min="5127" max="5376" width="8.7109375" style="3"/>
    <col min="5377" max="5377" width="3" style="3" customWidth="1"/>
    <col min="5378" max="5378" width="11.7109375" style="3" customWidth="1"/>
    <col min="5379" max="5379" width="67.140625" style="3" customWidth="1"/>
    <col min="5380" max="5382" width="45.7109375" style="3" customWidth="1"/>
    <col min="5383" max="5632" width="8.7109375" style="3"/>
    <col min="5633" max="5633" width="3" style="3" customWidth="1"/>
    <col min="5634" max="5634" width="11.7109375" style="3" customWidth="1"/>
    <col min="5635" max="5635" width="67.140625" style="3" customWidth="1"/>
    <col min="5636" max="5638" width="45.7109375" style="3" customWidth="1"/>
    <col min="5639" max="5888" width="8.7109375" style="3"/>
    <col min="5889" max="5889" width="3" style="3" customWidth="1"/>
    <col min="5890" max="5890" width="11.7109375" style="3" customWidth="1"/>
    <col min="5891" max="5891" width="67.140625" style="3" customWidth="1"/>
    <col min="5892" max="5894" width="45.7109375" style="3" customWidth="1"/>
    <col min="5895" max="6144" width="8.7109375" style="3"/>
    <col min="6145" max="6145" width="3" style="3" customWidth="1"/>
    <col min="6146" max="6146" width="11.7109375" style="3" customWidth="1"/>
    <col min="6147" max="6147" width="67.140625" style="3" customWidth="1"/>
    <col min="6148" max="6150" width="45.7109375" style="3" customWidth="1"/>
    <col min="6151" max="6400" width="8.7109375" style="3"/>
    <col min="6401" max="6401" width="3" style="3" customWidth="1"/>
    <col min="6402" max="6402" width="11.7109375" style="3" customWidth="1"/>
    <col min="6403" max="6403" width="67.140625" style="3" customWidth="1"/>
    <col min="6404" max="6406" width="45.7109375" style="3" customWidth="1"/>
    <col min="6407" max="6656" width="8.7109375" style="3"/>
    <col min="6657" max="6657" width="3" style="3" customWidth="1"/>
    <col min="6658" max="6658" width="11.7109375" style="3" customWidth="1"/>
    <col min="6659" max="6659" width="67.140625" style="3" customWidth="1"/>
    <col min="6660" max="6662" width="45.7109375" style="3" customWidth="1"/>
    <col min="6663" max="6912" width="8.7109375" style="3"/>
    <col min="6913" max="6913" width="3" style="3" customWidth="1"/>
    <col min="6914" max="6914" width="11.7109375" style="3" customWidth="1"/>
    <col min="6915" max="6915" width="67.140625" style="3" customWidth="1"/>
    <col min="6916" max="6918" width="45.7109375" style="3" customWidth="1"/>
    <col min="6919" max="7168" width="8.7109375" style="3"/>
    <col min="7169" max="7169" width="3" style="3" customWidth="1"/>
    <col min="7170" max="7170" width="11.7109375" style="3" customWidth="1"/>
    <col min="7171" max="7171" width="67.140625" style="3" customWidth="1"/>
    <col min="7172" max="7174" width="45.7109375" style="3" customWidth="1"/>
    <col min="7175" max="7424" width="8.7109375" style="3"/>
    <col min="7425" max="7425" width="3" style="3" customWidth="1"/>
    <col min="7426" max="7426" width="11.7109375" style="3" customWidth="1"/>
    <col min="7427" max="7427" width="67.140625" style="3" customWidth="1"/>
    <col min="7428" max="7430" width="45.7109375" style="3" customWidth="1"/>
    <col min="7431" max="7680" width="8.7109375" style="3"/>
    <col min="7681" max="7681" width="3" style="3" customWidth="1"/>
    <col min="7682" max="7682" width="11.7109375" style="3" customWidth="1"/>
    <col min="7683" max="7683" width="67.140625" style="3" customWidth="1"/>
    <col min="7684" max="7686" width="45.7109375" style="3" customWidth="1"/>
    <col min="7687" max="7936" width="8.7109375" style="3"/>
    <col min="7937" max="7937" width="3" style="3" customWidth="1"/>
    <col min="7938" max="7938" width="11.7109375" style="3" customWidth="1"/>
    <col min="7939" max="7939" width="67.140625" style="3" customWidth="1"/>
    <col min="7940" max="7942" width="45.7109375" style="3" customWidth="1"/>
    <col min="7943" max="8192" width="8.7109375" style="3"/>
    <col min="8193" max="8193" width="3" style="3" customWidth="1"/>
    <col min="8194" max="8194" width="11.7109375" style="3" customWidth="1"/>
    <col min="8195" max="8195" width="67.140625" style="3" customWidth="1"/>
    <col min="8196" max="8198" width="45.7109375" style="3" customWidth="1"/>
    <col min="8199" max="8448" width="8.7109375" style="3"/>
    <col min="8449" max="8449" width="3" style="3" customWidth="1"/>
    <col min="8450" max="8450" width="11.7109375" style="3" customWidth="1"/>
    <col min="8451" max="8451" width="67.140625" style="3" customWidth="1"/>
    <col min="8452" max="8454" width="45.7109375" style="3" customWidth="1"/>
    <col min="8455" max="8704" width="8.7109375" style="3"/>
    <col min="8705" max="8705" width="3" style="3" customWidth="1"/>
    <col min="8706" max="8706" width="11.7109375" style="3" customWidth="1"/>
    <col min="8707" max="8707" width="67.140625" style="3" customWidth="1"/>
    <col min="8708" max="8710" width="45.7109375" style="3" customWidth="1"/>
    <col min="8711" max="8960" width="8.7109375" style="3"/>
    <col min="8961" max="8961" width="3" style="3" customWidth="1"/>
    <col min="8962" max="8962" width="11.7109375" style="3" customWidth="1"/>
    <col min="8963" max="8963" width="67.140625" style="3" customWidth="1"/>
    <col min="8964" max="8966" width="45.7109375" style="3" customWidth="1"/>
    <col min="8967" max="9216" width="8.7109375" style="3"/>
    <col min="9217" max="9217" width="3" style="3" customWidth="1"/>
    <col min="9218" max="9218" width="11.7109375" style="3" customWidth="1"/>
    <col min="9219" max="9219" width="67.140625" style="3" customWidth="1"/>
    <col min="9220" max="9222" width="45.7109375" style="3" customWidth="1"/>
    <col min="9223" max="9472" width="8.7109375" style="3"/>
    <col min="9473" max="9473" width="3" style="3" customWidth="1"/>
    <col min="9474" max="9474" width="11.7109375" style="3" customWidth="1"/>
    <col min="9475" max="9475" width="67.140625" style="3" customWidth="1"/>
    <col min="9476" max="9478" width="45.7109375" style="3" customWidth="1"/>
    <col min="9479" max="9728" width="8.7109375" style="3"/>
    <col min="9729" max="9729" width="3" style="3" customWidth="1"/>
    <col min="9730" max="9730" width="11.7109375" style="3" customWidth="1"/>
    <col min="9731" max="9731" width="67.140625" style="3" customWidth="1"/>
    <col min="9732" max="9734" width="45.7109375" style="3" customWidth="1"/>
    <col min="9735" max="9984" width="8.7109375" style="3"/>
    <col min="9985" max="9985" width="3" style="3" customWidth="1"/>
    <col min="9986" max="9986" width="11.7109375" style="3" customWidth="1"/>
    <col min="9987" max="9987" width="67.140625" style="3" customWidth="1"/>
    <col min="9988" max="9990" width="45.7109375" style="3" customWidth="1"/>
    <col min="9991" max="10240" width="8.7109375" style="3"/>
    <col min="10241" max="10241" width="3" style="3" customWidth="1"/>
    <col min="10242" max="10242" width="11.7109375" style="3" customWidth="1"/>
    <col min="10243" max="10243" width="67.140625" style="3" customWidth="1"/>
    <col min="10244" max="10246" width="45.7109375" style="3" customWidth="1"/>
    <col min="10247" max="10496" width="8.7109375" style="3"/>
    <col min="10497" max="10497" width="3" style="3" customWidth="1"/>
    <col min="10498" max="10498" width="11.7109375" style="3" customWidth="1"/>
    <col min="10499" max="10499" width="67.140625" style="3" customWidth="1"/>
    <col min="10500" max="10502" width="45.7109375" style="3" customWidth="1"/>
    <col min="10503" max="10752" width="8.7109375" style="3"/>
    <col min="10753" max="10753" width="3" style="3" customWidth="1"/>
    <col min="10754" max="10754" width="11.7109375" style="3" customWidth="1"/>
    <col min="10755" max="10755" width="67.140625" style="3" customWidth="1"/>
    <col min="10756" max="10758" width="45.7109375" style="3" customWidth="1"/>
    <col min="10759" max="11008" width="8.7109375" style="3"/>
    <col min="11009" max="11009" width="3" style="3" customWidth="1"/>
    <col min="11010" max="11010" width="11.7109375" style="3" customWidth="1"/>
    <col min="11011" max="11011" width="67.140625" style="3" customWidth="1"/>
    <col min="11012" max="11014" width="45.7109375" style="3" customWidth="1"/>
    <col min="11015" max="11264" width="8.7109375" style="3"/>
    <col min="11265" max="11265" width="3" style="3" customWidth="1"/>
    <col min="11266" max="11266" width="11.7109375" style="3" customWidth="1"/>
    <col min="11267" max="11267" width="67.140625" style="3" customWidth="1"/>
    <col min="11268" max="11270" width="45.7109375" style="3" customWidth="1"/>
    <col min="11271" max="11520" width="8.7109375" style="3"/>
    <col min="11521" max="11521" width="3" style="3" customWidth="1"/>
    <col min="11522" max="11522" width="11.7109375" style="3" customWidth="1"/>
    <col min="11523" max="11523" width="67.140625" style="3" customWidth="1"/>
    <col min="11524" max="11526" width="45.7109375" style="3" customWidth="1"/>
    <col min="11527" max="11776" width="8.7109375" style="3"/>
    <col min="11777" max="11777" width="3" style="3" customWidth="1"/>
    <col min="11778" max="11778" width="11.7109375" style="3" customWidth="1"/>
    <col min="11779" max="11779" width="67.140625" style="3" customWidth="1"/>
    <col min="11780" max="11782" width="45.7109375" style="3" customWidth="1"/>
    <col min="11783" max="12032" width="8.7109375" style="3"/>
    <col min="12033" max="12033" width="3" style="3" customWidth="1"/>
    <col min="12034" max="12034" width="11.7109375" style="3" customWidth="1"/>
    <col min="12035" max="12035" width="67.140625" style="3" customWidth="1"/>
    <col min="12036" max="12038" width="45.7109375" style="3" customWidth="1"/>
    <col min="12039" max="12288" width="8.7109375" style="3"/>
    <col min="12289" max="12289" width="3" style="3" customWidth="1"/>
    <col min="12290" max="12290" width="11.7109375" style="3" customWidth="1"/>
    <col min="12291" max="12291" width="67.140625" style="3" customWidth="1"/>
    <col min="12292" max="12294" width="45.7109375" style="3" customWidth="1"/>
    <col min="12295" max="12544" width="8.7109375" style="3"/>
    <col min="12545" max="12545" width="3" style="3" customWidth="1"/>
    <col min="12546" max="12546" width="11.7109375" style="3" customWidth="1"/>
    <col min="12547" max="12547" width="67.140625" style="3" customWidth="1"/>
    <col min="12548" max="12550" width="45.7109375" style="3" customWidth="1"/>
    <col min="12551" max="12800" width="8.7109375" style="3"/>
    <col min="12801" max="12801" width="3" style="3" customWidth="1"/>
    <col min="12802" max="12802" width="11.7109375" style="3" customWidth="1"/>
    <col min="12803" max="12803" width="67.140625" style="3" customWidth="1"/>
    <col min="12804" max="12806" width="45.7109375" style="3" customWidth="1"/>
    <col min="12807" max="13056" width="8.7109375" style="3"/>
    <col min="13057" max="13057" width="3" style="3" customWidth="1"/>
    <col min="13058" max="13058" width="11.7109375" style="3" customWidth="1"/>
    <col min="13059" max="13059" width="67.140625" style="3" customWidth="1"/>
    <col min="13060" max="13062" width="45.7109375" style="3" customWidth="1"/>
    <col min="13063" max="13312" width="8.7109375" style="3"/>
    <col min="13313" max="13313" width="3" style="3" customWidth="1"/>
    <col min="13314" max="13314" width="11.7109375" style="3" customWidth="1"/>
    <col min="13315" max="13315" width="67.140625" style="3" customWidth="1"/>
    <col min="13316" max="13318" width="45.7109375" style="3" customWidth="1"/>
    <col min="13319" max="13568" width="8.7109375" style="3"/>
    <col min="13569" max="13569" width="3" style="3" customWidth="1"/>
    <col min="13570" max="13570" width="11.7109375" style="3" customWidth="1"/>
    <col min="13571" max="13571" width="67.140625" style="3" customWidth="1"/>
    <col min="13572" max="13574" width="45.7109375" style="3" customWidth="1"/>
    <col min="13575" max="13824" width="8.7109375" style="3"/>
    <col min="13825" max="13825" width="3" style="3" customWidth="1"/>
    <col min="13826" max="13826" width="11.7109375" style="3" customWidth="1"/>
    <col min="13827" max="13827" width="67.140625" style="3" customWidth="1"/>
    <col min="13828" max="13830" width="45.7109375" style="3" customWidth="1"/>
    <col min="13831" max="14080" width="8.7109375" style="3"/>
    <col min="14081" max="14081" width="3" style="3" customWidth="1"/>
    <col min="14082" max="14082" width="11.7109375" style="3" customWidth="1"/>
    <col min="14083" max="14083" width="67.140625" style="3" customWidth="1"/>
    <col min="14084" max="14086" width="45.7109375" style="3" customWidth="1"/>
    <col min="14087" max="14336" width="8.7109375" style="3"/>
    <col min="14337" max="14337" width="3" style="3" customWidth="1"/>
    <col min="14338" max="14338" width="11.7109375" style="3" customWidth="1"/>
    <col min="14339" max="14339" width="67.140625" style="3" customWidth="1"/>
    <col min="14340" max="14342" width="45.7109375" style="3" customWidth="1"/>
    <col min="14343" max="14592" width="8.7109375" style="3"/>
    <col min="14593" max="14593" width="3" style="3" customWidth="1"/>
    <col min="14594" max="14594" width="11.7109375" style="3" customWidth="1"/>
    <col min="14595" max="14595" width="67.140625" style="3" customWidth="1"/>
    <col min="14596" max="14598" width="45.7109375" style="3" customWidth="1"/>
    <col min="14599" max="14848" width="8.7109375" style="3"/>
    <col min="14849" max="14849" width="3" style="3" customWidth="1"/>
    <col min="14850" max="14850" width="11.7109375" style="3" customWidth="1"/>
    <col min="14851" max="14851" width="67.140625" style="3" customWidth="1"/>
    <col min="14852" max="14854" width="45.7109375" style="3" customWidth="1"/>
    <col min="14855" max="15104" width="8.7109375" style="3"/>
    <col min="15105" max="15105" width="3" style="3" customWidth="1"/>
    <col min="15106" max="15106" width="11.7109375" style="3" customWidth="1"/>
    <col min="15107" max="15107" width="67.140625" style="3" customWidth="1"/>
    <col min="15108" max="15110" width="45.7109375" style="3" customWidth="1"/>
    <col min="15111" max="15360" width="8.7109375" style="3"/>
    <col min="15361" max="15361" width="3" style="3" customWidth="1"/>
    <col min="15362" max="15362" width="11.7109375" style="3" customWidth="1"/>
    <col min="15363" max="15363" width="67.140625" style="3" customWidth="1"/>
    <col min="15364" max="15366" width="45.7109375" style="3" customWidth="1"/>
    <col min="15367" max="15616" width="8.7109375" style="3"/>
    <col min="15617" max="15617" width="3" style="3" customWidth="1"/>
    <col min="15618" max="15618" width="11.7109375" style="3" customWidth="1"/>
    <col min="15619" max="15619" width="67.140625" style="3" customWidth="1"/>
    <col min="15620" max="15622" width="45.7109375" style="3" customWidth="1"/>
    <col min="15623" max="15872" width="8.7109375" style="3"/>
    <col min="15873" max="15873" width="3" style="3" customWidth="1"/>
    <col min="15874" max="15874" width="11.7109375" style="3" customWidth="1"/>
    <col min="15875" max="15875" width="67.140625" style="3" customWidth="1"/>
    <col min="15876" max="15878" width="45.7109375" style="3" customWidth="1"/>
    <col min="15879" max="16128" width="8.7109375" style="3"/>
    <col min="16129" max="16129" width="3" style="3" customWidth="1"/>
    <col min="16130" max="16130" width="11.7109375" style="3" customWidth="1"/>
    <col min="16131" max="16131" width="67.140625" style="3" customWidth="1"/>
    <col min="16132" max="16134" width="45.7109375" style="3" customWidth="1"/>
    <col min="16135" max="16384" width="8.7109375" style="3"/>
  </cols>
  <sheetData>
    <row r="1" spans="1:16" ht="43.5" customHeight="1" x14ac:dyDescent="0.2">
      <c r="A1" s="1225" t="str">
        <f>'t1'!A1</f>
        <v>REGIONI ED AUTONOMIE LOCALI - anno 2023</v>
      </c>
      <c r="B1" s="1225"/>
      <c r="C1" s="1225"/>
      <c r="E1" s="1225"/>
      <c r="F1" s="1225"/>
    </row>
    <row r="2" spans="1:16" ht="21" customHeight="1" x14ac:dyDescent="0.25">
      <c r="A2" s="172" t="s">
        <v>1047</v>
      </c>
      <c r="B2" s="172"/>
      <c r="C2" s="172"/>
    </row>
    <row r="3" spans="1:16" ht="21" customHeight="1" thickBot="1" x14ac:dyDescent="0.3">
      <c r="A3" s="1242"/>
      <c r="B3" s="172"/>
      <c r="C3" s="172"/>
    </row>
    <row r="4" spans="1:16" ht="49.5" customHeight="1" thickBot="1" x14ac:dyDescent="0.25">
      <c r="A4" s="928" t="s">
        <v>727</v>
      </c>
      <c r="B4" s="929"/>
      <c r="C4" s="929"/>
      <c r="D4" s="912" t="s">
        <v>913</v>
      </c>
      <c r="E4" s="912" t="s">
        <v>436</v>
      </c>
      <c r="F4" s="912" t="s">
        <v>914</v>
      </c>
    </row>
    <row r="5" spans="1:16" ht="70.349999999999994" customHeight="1" thickBot="1" x14ac:dyDescent="0.25">
      <c r="A5" s="930" t="s">
        <v>1048</v>
      </c>
      <c r="B5" s="929"/>
      <c r="C5" s="929"/>
      <c r="D5" s="912" t="str">
        <f ca="1">IF(D6&lt;=10000,"OK",IF(D11&lt;100,"OK","Giustificare: la retribuzione di posizione esposta in T15 non appare coerente con quanto riportato in T13"))</f>
        <v>OK</v>
      </c>
      <c r="E5" s="912" t="str">
        <f ca="1">IF(E6&lt;=10000,"OK",IF(AND(E11&lt;50,E24&lt;50),"OK","Giustificare: la retribuzione di posizione esposta in T15 e/o nella sezione ORG della SICI non appare coerente con quanto riportato in T13"))</f>
        <v>OK</v>
      </c>
      <c r="F5" s="912" t="str">
        <f ca="1">IF(F6&lt;=10000,"OK",IF(AND(F11&lt;50,F24&lt;50),"OK","Giustificare: la retribuzione di posizione esposta in T15 e/o nella sezione ORG della SICI non appare coerente con quanto riportato in T13"))</f>
        <v>OK</v>
      </c>
    </row>
    <row r="6" spans="1:16" s="92" customFormat="1" ht="20.100000000000001" customHeight="1" x14ac:dyDescent="0.2">
      <c r="A6" s="1276" t="s">
        <v>916</v>
      </c>
      <c r="B6" s="1228" t="s">
        <v>1049</v>
      </c>
      <c r="C6" s="1228"/>
      <c r="D6" s="1229" t="str">
        <f ca="1">IF(SUMIF('t13'!$CA$1:$CA$65536,D28,INDIRECT("'t13'!$"&amp;$O6&amp;":$"&amp;$O6))&lt;=10000,"&lt;= 10.000",SUMIF('t13'!$CA$1:$CA$65536,D28,INDIRECT("'t13'!$"&amp;$O6&amp;":$"&amp;$O6)))</f>
        <v>&lt;= 10.000</v>
      </c>
      <c r="E6" s="1229" t="str">
        <f ca="1">IF(SUMIF('t13'!$CA$1:$CA$65536,E28,INDIRECT("'t13'!$"&amp;$O6&amp;":$"&amp;$O6))&lt;=10000,"&lt;= 10.000",SUMIF('t13'!$CA$1:$CA$65536,E28,INDIRECT("'t13'!$"&amp;$O6&amp;":$"&amp;$O6)))</f>
        <v>&lt;= 10.000</v>
      </c>
      <c r="F6" s="1277" t="str">
        <f ca="1">IF(SUMIF('t13'!$CA$1:$CA$65536,F28,INDIRECT("'t13'!$"&amp;$O6&amp;":$"&amp;$O6))&lt;=10000,"&lt;= 10.000",SUMIF('t13'!$CA$1:$CA$65536,F28,INDIRECT("'t13'!$"&amp;$O6&amp;":$"&amp;$O6)))</f>
        <v>&lt;= 10.000</v>
      </c>
      <c r="N6" s="948" t="s">
        <v>282</v>
      </c>
      <c r="O6" s="1243" t="str">
        <f t="array" aca="1" ref="O6" ca="1">LEFT(RIGHT(CELL("indirizzo",INDEX('t13'!$C$5:$AI$5,MATCH(N6,'t13'!$C$5:$AI$5,0))),3),1)</f>
        <v>F</v>
      </c>
    </row>
    <row r="7" spans="1:16" s="92" customFormat="1" ht="20.100000000000001" customHeight="1" x14ac:dyDescent="0.2">
      <c r="A7" s="1278" t="s">
        <v>918</v>
      </c>
      <c r="B7" s="1228" t="s">
        <v>1050</v>
      </c>
      <c r="C7" s="1231"/>
      <c r="D7" s="1229">
        <f ca="1">IF(SUM(D6)=0,0,D6/12*13)</f>
        <v>0</v>
      </c>
      <c r="E7" s="1229">
        <f ca="1">IF(SUM(E6)=0,0,E6/12*13)</f>
        <v>0</v>
      </c>
      <c r="F7" s="1277">
        <f ca="1">IF(SUM(F6)=0,0,F6/12*13)</f>
        <v>0</v>
      </c>
    </row>
    <row r="8" spans="1:16" s="947" customFormat="1" ht="20.100000000000001" customHeight="1" x14ac:dyDescent="0.2">
      <c r="A8" s="1279"/>
      <c r="B8" s="1244" t="s">
        <v>1051</v>
      </c>
      <c r="C8" s="1245"/>
      <c r="D8" s="1246" t="s">
        <v>439</v>
      </c>
      <c r="E8" s="1246" t="s">
        <v>439</v>
      </c>
      <c r="F8" s="1280" t="s">
        <v>821</v>
      </c>
    </row>
    <row r="9" spans="1:16" ht="20.100000000000001" customHeight="1" x14ac:dyDescent="0.2">
      <c r="A9" s="1281" t="s">
        <v>919</v>
      </c>
      <c r="B9" s="1236" t="s">
        <v>1052</v>
      </c>
      <c r="C9" s="1231"/>
      <c r="D9" s="1229">
        <f ca="1">IF(D7=0,0,SUMIF(INDIRECT(D29&amp;"!$F:$F"),D8,INDIRECT(D29&amp;"!$G:$G")))</f>
        <v>0</v>
      </c>
      <c r="E9" s="1229">
        <f ca="1">IF(E7=0,0,SUMIF(INDIRECT(E29&amp;"!$F:$F"),E8,INDIRECT(E29&amp;"!$G:$G")))</f>
        <v>0</v>
      </c>
      <c r="F9" s="1277">
        <f ca="1">IF(F7=0,0,SUMIF(INDIRECT(F29&amp;"!$F:$F"),"U00U",INDIRECT(F29&amp;"!$G:$G")))</f>
        <v>0</v>
      </c>
    </row>
    <row r="10" spans="1:16" ht="20.100000000000001" customHeight="1" x14ac:dyDescent="0.2">
      <c r="A10" s="1281" t="s">
        <v>927</v>
      </c>
      <c r="B10" s="1236" t="s">
        <v>1053</v>
      </c>
      <c r="C10" s="1247"/>
      <c r="D10" s="1229">
        <f ca="1">IF(D7=0,0,ABS(D9-D7))</f>
        <v>0</v>
      </c>
      <c r="E10" s="1229">
        <f ca="1">IF(E7=0,0,ABS(E9-E7))</f>
        <v>0</v>
      </c>
      <c r="F10" s="1277">
        <f ca="1">IF(F7=0,0,ABS(F9-F7))</f>
        <v>0</v>
      </c>
    </row>
    <row r="11" spans="1:16" ht="20.100000000000001" customHeight="1" x14ac:dyDescent="0.2">
      <c r="A11" s="1281" t="s">
        <v>929</v>
      </c>
      <c r="B11" s="1236" t="s">
        <v>1054</v>
      </c>
      <c r="C11" s="1247"/>
      <c r="D11" s="1248">
        <f ca="1">IF(D7=0,0,ROUND(D10/D7*100,1))</f>
        <v>0</v>
      </c>
      <c r="E11" s="1248">
        <f ca="1">IF(E7=0,0,ROUND(E10/E7*100,1))</f>
        <v>0</v>
      </c>
      <c r="F11" s="1282">
        <f ca="1">IF(F7=0,0,ROUND(F10/F7*100,1))</f>
        <v>0</v>
      </c>
    </row>
    <row r="12" spans="1:16" ht="20.100000000000001" customHeight="1" x14ac:dyDescent="0.2">
      <c r="A12" s="1281"/>
      <c r="B12" s="1236" t="s">
        <v>1055</v>
      </c>
      <c r="C12" s="1247"/>
      <c r="D12" s="1249"/>
      <c r="E12" s="1229">
        <f>VLOOKUP(O12,'SICI(2)'!$A$1:$F$65536,6,FALSE)</f>
        <v>0</v>
      </c>
      <c r="F12" s="1283"/>
      <c r="N12" s="948"/>
      <c r="O12" s="948" t="s">
        <v>680</v>
      </c>
      <c r="P12" s="948"/>
    </row>
    <row r="13" spans="1:16" ht="20.100000000000001" customHeight="1" x14ac:dyDescent="0.2">
      <c r="A13" s="1281"/>
      <c r="B13" s="1236" t="s">
        <v>1070</v>
      </c>
      <c r="C13" s="1247"/>
      <c r="D13" s="1250"/>
      <c r="E13" s="1229">
        <f>VLOOKUP(O13,'SICI(2)'!$A$1:$F$65536,6,FALSE)</f>
        <v>0</v>
      </c>
      <c r="F13" s="1284"/>
      <c r="N13" s="948"/>
      <c r="O13" s="948" t="s">
        <v>690</v>
      </c>
      <c r="P13" s="948"/>
    </row>
    <row r="14" spans="1:16" ht="20.100000000000001" customHeight="1" x14ac:dyDescent="0.2">
      <c r="A14" s="1281"/>
      <c r="B14" s="1236" t="s">
        <v>1345</v>
      </c>
      <c r="C14" s="1247"/>
      <c r="D14" s="1250"/>
      <c r="E14" s="1229">
        <f>VLOOKUP(O14,'SICI(2)'!$A$1:$F$65536,6,FALSE)</f>
        <v>0</v>
      </c>
      <c r="F14" s="1277">
        <f>VLOOKUP(P14,'SICI(3)'!$A$1:$F$65536,6,FALSE)</f>
        <v>0</v>
      </c>
      <c r="N14" s="948"/>
      <c r="O14" s="948" t="s">
        <v>682</v>
      </c>
      <c r="P14" s="948" t="s">
        <v>1319</v>
      </c>
    </row>
    <row r="15" spans="1:16" ht="20.100000000000001" customHeight="1" x14ac:dyDescent="0.2">
      <c r="A15" s="1281"/>
      <c r="B15" s="1236" t="s">
        <v>1346</v>
      </c>
      <c r="C15" s="1247"/>
      <c r="D15" s="1250"/>
      <c r="E15" s="1229">
        <f>VLOOKUP(O15,'SICI(2)'!$A$1:$F$65536,6,FALSE)</f>
        <v>0</v>
      </c>
      <c r="F15" s="1277">
        <f>VLOOKUP(P15,'SICI(3)'!$A$1:$F$65536,6,FALSE)</f>
        <v>0</v>
      </c>
      <c r="N15" s="948"/>
      <c r="O15" s="948" t="s">
        <v>691</v>
      </c>
      <c r="P15" s="948" t="s">
        <v>691</v>
      </c>
    </row>
    <row r="16" spans="1:16" ht="20.100000000000001" customHeight="1" x14ac:dyDescent="0.2">
      <c r="A16" s="1281"/>
      <c r="B16" s="1236" t="s">
        <v>1347</v>
      </c>
      <c r="C16" s="1247"/>
      <c r="D16" s="1250"/>
      <c r="E16" s="1229">
        <f>VLOOKUP(O16,'SICI(2)'!$A$1:$F$65536,6,FALSE)</f>
        <v>0</v>
      </c>
      <c r="F16" s="1277">
        <f>VLOOKUP(P16,'SICI(3)'!$A$1:$F$65536,6,FALSE)</f>
        <v>0</v>
      </c>
      <c r="N16" s="948"/>
      <c r="O16" s="948" t="s">
        <v>684</v>
      </c>
      <c r="P16" s="948" t="s">
        <v>1320</v>
      </c>
    </row>
    <row r="17" spans="1:16" ht="20.100000000000001" customHeight="1" x14ac:dyDescent="0.2">
      <c r="A17" s="1281"/>
      <c r="B17" s="1236" t="s">
        <v>1348</v>
      </c>
      <c r="C17" s="1247"/>
      <c r="D17" s="1250"/>
      <c r="E17" s="1229">
        <f>VLOOKUP(O17,'SICI(2)'!$A$1:$F$65536,6,FALSE)</f>
        <v>0</v>
      </c>
      <c r="F17" s="1277">
        <f>VLOOKUP(P17,'SICI(3)'!$A$1:$F$65536,6,FALSE)</f>
        <v>0</v>
      </c>
      <c r="N17" s="948"/>
      <c r="O17" s="948" t="s">
        <v>692</v>
      </c>
      <c r="P17" s="948" t="s">
        <v>692</v>
      </c>
    </row>
    <row r="18" spans="1:16" ht="20.100000000000001" customHeight="1" x14ac:dyDescent="0.2">
      <c r="A18" s="1281"/>
      <c r="B18" s="1236" t="s">
        <v>1058</v>
      </c>
      <c r="C18" s="1247"/>
      <c r="D18" s="1250"/>
      <c r="E18" s="1232">
        <f>VLOOKUP(O18,'SICI(2)'!$A$1:$F$65536,6,FALSE)</f>
        <v>0</v>
      </c>
      <c r="F18" s="1277">
        <f>VLOOKUP(P18,'SICI(3)'!$A$1:$F$65536,6,FALSE)</f>
        <v>0</v>
      </c>
      <c r="N18" s="948"/>
      <c r="O18" s="948" t="s">
        <v>686</v>
      </c>
      <c r="P18" s="948" t="s">
        <v>1321</v>
      </c>
    </row>
    <row r="19" spans="1:16" ht="20.25" customHeight="1" x14ac:dyDescent="0.2">
      <c r="A19" s="1281"/>
      <c r="B19" s="1236" t="s">
        <v>1071</v>
      </c>
      <c r="C19" s="1247"/>
      <c r="D19" s="1250"/>
      <c r="E19" s="1229">
        <f>VLOOKUP(O19,'SICI(2)'!$A$1:$F$65536,6,FALSE)</f>
        <v>0</v>
      </c>
      <c r="F19" s="1277">
        <f>VLOOKUP(P19,'SICI(3)'!$A$1:$F$65536,6,FALSE)</f>
        <v>0</v>
      </c>
      <c r="N19" s="948"/>
      <c r="O19" s="948" t="s">
        <v>693</v>
      </c>
      <c r="P19" s="948" t="s">
        <v>693</v>
      </c>
    </row>
    <row r="20" spans="1:16" ht="20.100000000000001" customHeight="1" x14ac:dyDescent="0.2">
      <c r="A20" s="1281"/>
      <c r="B20" s="1236" t="s">
        <v>1349</v>
      </c>
      <c r="C20" s="1251"/>
      <c r="D20" s="1252"/>
      <c r="E20" s="1253"/>
      <c r="F20" s="1277">
        <f>VLOOKUP(P20,'SICI(3)'!$A$1:$F$65536,6,FALSE)</f>
        <v>0</v>
      </c>
      <c r="P20" s="948" t="s">
        <v>1322</v>
      </c>
    </row>
    <row r="21" spans="1:16" ht="20.25" customHeight="1" x14ac:dyDescent="0.2">
      <c r="A21" s="1281"/>
      <c r="B21" s="1236" t="s">
        <v>1161</v>
      </c>
      <c r="C21" s="1251" t="s">
        <v>1350</v>
      </c>
      <c r="D21" s="1252"/>
      <c r="E21" s="1254"/>
      <c r="F21" s="1277">
        <f>VLOOKUP(P21,'SICI(3)'!$A$1:$F$65536,6,FALSE)</f>
        <v>0</v>
      </c>
      <c r="P21" s="948" t="s">
        <v>1324</v>
      </c>
    </row>
    <row r="22" spans="1:16" ht="20.100000000000001" customHeight="1" x14ac:dyDescent="0.2">
      <c r="A22" s="1285" t="s">
        <v>1046</v>
      </c>
      <c r="B22" s="1236" t="s">
        <v>1162</v>
      </c>
      <c r="C22" s="1247"/>
      <c r="D22" s="1250"/>
      <c r="E22" s="1229">
        <f>E12*E13+E14*E15+E16*E17+E18*E19</f>
        <v>0</v>
      </c>
      <c r="F22" s="1277">
        <f>F14*F15+F16*F17+F20*F21+F18*F19</f>
        <v>0</v>
      </c>
    </row>
    <row r="23" spans="1:16" ht="20.100000000000001" customHeight="1" x14ac:dyDescent="0.2">
      <c r="A23" s="1281" t="s">
        <v>1056</v>
      </c>
      <c r="B23" s="1236" t="s">
        <v>1059</v>
      </c>
      <c r="C23" s="1247"/>
      <c r="D23" s="1250"/>
      <c r="E23" s="1229">
        <f ca="1">IF(E7=0,0,ABS(E22-E7))</f>
        <v>0</v>
      </c>
      <c r="F23" s="1277">
        <f ca="1">IF(F7=0,0,ABS(F22-F7))</f>
        <v>0</v>
      </c>
    </row>
    <row r="24" spans="1:16" ht="20.100000000000001" customHeight="1" thickBot="1" x14ac:dyDescent="0.25">
      <c r="A24" s="1286" t="s">
        <v>1057</v>
      </c>
      <c r="B24" s="1287" t="s">
        <v>1060</v>
      </c>
      <c r="C24" s="1288"/>
      <c r="D24" s="1289"/>
      <c r="E24" s="1290">
        <f ca="1">IF(E7=0,0,ROUND(E23/E7*100,1))</f>
        <v>0</v>
      </c>
      <c r="F24" s="1291">
        <f ca="1">IF(F7=0,0,ROUND(F23/F7*100,1))</f>
        <v>0</v>
      </c>
    </row>
    <row r="26" spans="1:16" ht="11.4" x14ac:dyDescent="0.2">
      <c r="A26" s="1009" t="s">
        <v>1061</v>
      </c>
    </row>
    <row r="27" spans="1:16" ht="11.4" x14ac:dyDescent="0.2">
      <c r="A27" s="1009" t="s">
        <v>1062</v>
      </c>
    </row>
    <row r="28" spans="1:16" x14ac:dyDescent="0.2">
      <c r="A28" s="713"/>
      <c r="B28" s="1424"/>
      <c r="C28" s="1424"/>
      <c r="D28" s="1255" t="s">
        <v>932</v>
      </c>
      <c r="E28" s="1255" t="s">
        <v>331</v>
      </c>
      <c r="F28" s="1255" t="s">
        <v>294</v>
      </c>
    </row>
    <row r="29" spans="1:16" x14ac:dyDescent="0.2">
      <c r="A29" s="713"/>
      <c r="B29" s="1424"/>
      <c r="C29" s="1424"/>
      <c r="D29" s="1428" t="str">
        <f>"'T15(1)'"</f>
        <v>'T15(1)'</v>
      </c>
      <c r="E29" s="1428" t="str">
        <f>"'T15(2)'"</f>
        <v>'T15(2)'</v>
      </c>
      <c r="F29" s="1428" t="str">
        <f>"'T15(3)'"</f>
        <v>'T15(3)'</v>
      </c>
    </row>
  </sheetData>
  <sheetProtection algorithmName="SHA-512" hashValue="lTZ2tSh8u1QiUDCPtvwZw+usUdgOZYixjkao5p2/F+g1YtumrpwDRTVH80q8+/fhXCutGsBgDFcsCq2AfdfcWw==" saltValue="GWP4dHpqqe/40eInhOlc1g==" spinCount="100000" sheet="1" formatColumns="0" selectLockedCells="1" selectUnlockedCells="1"/>
  <conditionalFormatting sqref="D11">
    <cfRule type="cellIs" dxfId="18" priority="3" stopIfTrue="1" operator="greaterThan">
      <formula>99.9</formula>
    </cfRule>
    <cfRule type="cellIs" dxfId="17" priority="15" stopIfTrue="1" operator="greaterThan">
      <formula>100</formula>
    </cfRule>
  </conditionalFormatting>
  <conditionalFormatting sqref="D11:F11">
    <cfRule type="cellIs" dxfId="16" priority="4" stopIfTrue="1" operator="greaterThan">
      <formula>99.99</formula>
    </cfRule>
    <cfRule type="cellIs" dxfId="15" priority="14" stopIfTrue="1" operator="greaterThan">
      <formula>99.9</formula>
    </cfRule>
    <cfRule type="cellIs" dxfId="14" priority="18" stopIfTrue="1" operator="greaterThan">
      <formula>100</formula>
    </cfRule>
    <cfRule type="cellIs" dxfId="13" priority="19" stopIfTrue="1" operator="greaterThan">
      <formula>100</formula>
    </cfRule>
  </conditionalFormatting>
  <conditionalFormatting sqref="E11:F11">
    <cfRule type="cellIs" dxfId="12" priority="2" stopIfTrue="1" operator="greaterThan">
      <formula>49.9</formula>
    </cfRule>
    <cfRule type="cellIs" dxfId="11" priority="5" stopIfTrue="1" operator="greaterThan">
      <formula>100</formula>
    </cfRule>
    <cfRule type="cellIs" dxfId="10" priority="11" stopIfTrue="1" operator="greaterThan">
      <formula>49.99</formula>
    </cfRule>
  </conditionalFormatting>
  <conditionalFormatting sqref="E24:F24">
    <cfRule type="cellIs" dxfId="9" priority="1" stopIfTrue="1" operator="greaterThan">
      <formula>49.9</formula>
    </cfRule>
    <cfRule type="cellIs" dxfId="8" priority="10" stopIfTrue="1" operator="greaterThan">
      <formula>49.99</formula>
    </cfRule>
    <cfRule type="cellIs" dxfId="7" priority="13" stopIfTrue="1" operator="greaterThan">
      <formula>99.9</formula>
    </cfRule>
    <cfRule type="cellIs" dxfId="6" priority="17" stopIfTrue="1" operator="greaterThan">
      <formula>100</formula>
    </cfRule>
  </conditionalFormatting>
  <conditionalFormatting sqref="F11">
    <cfRule type="cellIs" dxfId="5" priority="16" stopIfTrue="1" operator="greaterThan">
      <formula>100</formula>
    </cfRule>
  </conditionalFormatting>
  <printOptions horizontalCentered="1"/>
  <pageMargins left="0.19685039370078741" right="0.19685039370078741" top="0.19685039370078741" bottom="0.15748031496062992" header="0.15748031496062992" footer="0.15748031496062992"/>
  <pageSetup paperSize="9" scale="83" fitToHeight="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7">
    <pageSetUpPr fitToPage="1"/>
  </sheetPr>
  <dimension ref="A1:N31"/>
  <sheetViews>
    <sheetView showGridLines="0" zoomScale="90" workbookViewId="0">
      <pane ySplit="5" topLeftCell="A12" activePane="bottomLeft" state="frozen"/>
      <selection activeCell="A2" sqref="A2"/>
      <selection pane="bottomLeft" activeCell="K5" sqref="K5"/>
    </sheetView>
  </sheetViews>
  <sheetFormatPr defaultRowHeight="10.199999999999999" x14ac:dyDescent="0.2"/>
  <cols>
    <col min="1" max="1" width="71.28515625" style="364" customWidth="1"/>
    <col min="2" max="2" width="8" style="364" customWidth="1"/>
    <col min="3" max="3" width="14.140625" style="364" customWidth="1"/>
    <col min="4" max="4" width="15.28515625" style="364" customWidth="1"/>
    <col min="5" max="5" width="25" style="364" bestFit="1" customWidth="1"/>
    <col min="6" max="6" width="17.28515625" style="364" customWidth="1"/>
    <col min="7" max="7" width="17.140625" style="364" customWidth="1"/>
    <col min="8" max="14" width="9.28515625" style="364" customWidth="1"/>
  </cols>
  <sheetData>
    <row r="1" spans="1:14" s="3" customFormat="1" ht="26.25" customHeight="1" x14ac:dyDescent="0.2">
      <c r="A1" s="1720" t="str">
        <f>'t1'!A1:J1</f>
        <v>REGIONI ED AUTONOMIE LOCALI - anno 2023</v>
      </c>
      <c r="B1" s="1720"/>
      <c r="C1" s="1720"/>
      <c r="D1" s="1720"/>
      <c r="E1" s="1720"/>
      <c r="F1" s="284"/>
      <c r="G1" s="281"/>
      <c r="H1" s="284"/>
      <c r="M1" s="363"/>
    </row>
    <row r="2" spans="1:14" s="3" customFormat="1" ht="21" customHeight="1" x14ac:dyDescent="0.2">
      <c r="B2" s="1733"/>
      <c r="C2" s="1733"/>
      <c r="D2" s="1733"/>
      <c r="E2" s="1733"/>
      <c r="F2" s="1733"/>
      <c r="G2" s="1733"/>
      <c r="J2" s="285"/>
      <c r="M2" s="363"/>
    </row>
    <row r="3" spans="1:14" s="3" customFormat="1" ht="21" customHeight="1" thickBot="1" x14ac:dyDescent="0.3">
      <c r="A3" s="288" t="s">
        <v>257</v>
      </c>
      <c r="B3" s="2"/>
    </row>
    <row r="4" spans="1:14" ht="20.25" customHeight="1" thickBot="1" x14ac:dyDescent="0.35">
      <c r="A4" s="296" t="s">
        <v>258</v>
      </c>
      <c r="B4" s="1843">
        <f>'t12'!K23+'t13'!Y23</f>
        <v>0</v>
      </c>
      <c r="C4" s="1844"/>
      <c r="D4" s="1844"/>
      <c r="E4" s="1844"/>
      <c r="F4" s="1844"/>
      <c r="G4" s="1845"/>
    </row>
    <row r="5" spans="1:14" ht="85.5" customHeight="1" thickBot="1" x14ac:dyDescent="0.25">
      <c r="A5" s="193" t="s">
        <v>106</v>
      </c>
      <c r="B5" s="194" t="s">
        <v>243</v>
      </c>
      <c r="C5" s="194" t="s">
        <v>244</v>
      </c>
      <c r="D5" s="195" t="s">
        <v>245</v>
      </c>
      <c r="E5" s="1846" t="s">
        <v>241</v>
      </c>
      <c r="F5" s="1847"/>
      <c r="G5" s="1848"/>
      <c r="H5" s="363"/>
      <c r="I5" s="363"/>
      <c r="J5" s="363"/>
      <c r="K5" s="363"/>
      <c r="L5" s="363"/>
      <c r="M5" s="363"/>
      <c r="N5" s="363"/>
    </row>
    <row r="6" spans="1:14" ht="19.5" customHeight="1" x14ac:dyDescent="0.2">
      <c r="A6" s="192" t="str">
        <f>'t14'!A4</f>
        <v>ASSEGNI PER IL NUCLEO FAMILIARE</v>
      </c>
      <c r="B6" s="293" t="str">
        <f>'t14'!B4</f>
        <v>L005</v>
      </c>
      <c r="C6" s="289">
        <f>'t14'!D4</f>
        <v>0</v>
      </c>
      <c r="D6" s="365" t="str">
        <f t="shared" ref="D6:D11" si="0">IF($B$4=0," ",(IF(C6=0," ",C6/$B$4)))</f>
        <v xml:space="preserve"> </v>
      </c>
      <c r="E6" s="1855" t="str">
        <f>IF($B$4=0,"TABELLE 12 -13 ASSENTI",(IF('t12'!$K$23=0,"TAB. 12 ASSENTE",(IF('t13'!Y23=0,"TAB. 13 ASSENTE"," ")))))</f>
        <v>TABELLE 12 -13 ASSENTI</v>
      </c>
      <c r="F6" s="1856"/>
      <c r="G6" s="1857"/>
      <c r="H6" s="363"/>
      <c r="I6" s="363"/>
      <c r="J6" s="363"/>
      <c r="K6" s="363"/>
      <c r="L6" s="363"/>
      <c r="M6" s="363"/>
      <c r="N6" s="363"/>
    </row>
    <row r="7" spans="1:14" ht="19.5" customHeight="1" x14ac:dyDescent="0.2">
      <c r="A7" s="192" t="str">
        <f>'t14'!A5</f>
        <v xml:space="preserve">GESTIONE MENSE </v>
      </c>
      <c r="B7" s="293" t="str">
        <f>'t14'!B5</f>
        <v>L010</v>
      </c>
      <c r="C7" s="290">
        <f>'t14'!D5</f>
        <v>0</v>
      </c>
      <c r="D7" s="366" t="str">
        <f t="shared" si="0"/>
        <v xml:space="preserve"> </v>
      </c>
      <c r="E7" s="1849"/>
      <c r="F7" s="1850"/>
      <c r="G7" s="1851"/>
      <c r="H7" s="363"/>
      <c r="I7" s="363"/>
      <c r="J7" s="363"/>
      <c r="K7" s="363"/>
      <c r="L7" s="363"/>
      <c r="M7" s="363"/>
      <c r="N7" s="363"/>
    </row>
    <row r="8" spans="1:14" ht="19.5" customHeight="1" x14ac:dyDescent="0.2">
      <c r="A8" s="192" t="str">
        <f>'t14'!A6</f>
        <v>EROGAZIONE BUONI PASTO</v>
      </c>
      <c r="B8" s="293" t="str">
        <f>'t14'!B6</f>
        <v>L011</v>
      </c>
      <c r="C8" s="290">
        <f>'t14'!D6</f>
        <v>0</v>
      </c>
      <c r="D8" s="366" t="str">
        <f t="shared" si="0"/>
        <v xml:space="preserve"> </v>
      </c>
      <c r="E8" s="1849"/>
      <c r="F8" s="1850"/>
      <c r="G8" s="1851"/>
      <c r="H8" s="363"/>
      <c r="I8" s="363"/>
      <c r="J8" s="363"/>
      <c r="K8" s="363"/>
      <c r="L8" s="363"/>
      <c r="M8" s="363"/>
      <c r="N8" s="363"/>
    </row>
    <row r="9" spans="1:14" ht="19.5" customHeight="1" x14ac:dyDescent="0.2">
      <c r="A9" s="192" t="str">
        <f>'t14'!A7</f>
        <v>FORMAZIONE DEL PERSONALE</v>
      </c>
      <c r="B9" s="293" t="str">
        <f>'t14'!B7</f>
        <v>L020</v>
      </c>
      <c r="C9" s="290">
        <f>'t14'!D7</f>
        <v>0</v>
      </c>
      <c r="D9" s="366" t="str">
        <f t="shared" si="0"/>
        <v xml:space="preserve"> </v>
      </c>
      <c r="E9" s="1849"/>
      <c r="F9" s="1850"/>
      <c r="G9" s="1851"/>
      <c r="H9" s="363"/>
      <c r="I9" s="363"/>
      <c r="J9" s="363"/>
      <c r="K9" s="363"/>
      <c r="L9" s="363"/>
      <c r="M9" s="363"/>
      <c r="N9" s="363"/>
    </row>
    <row r="10" spans="1:14" ht="19.5" customHeight="1" x14ac:dyDescent="0.2">
      <c r="A10" s="192" t="str">
        <f>'t14'!A8</f>
        <v>BENESSERE DEL PERSONALE</v>
      </c>
      <c r="B10" s="293" t="str">
        <f>'t14'!B8</f>
        <v>L090</v>
      </c>
      <c r="C10" s="290">
        <f>'t14'!D8</f>
        <v>0</v>
      </c>
      <c r="D10" s="366" t="str">
        <f t="shared" si="0"/>
        <v xml:space="preserve"> </v>
      </c>
      <c r="E10" s="1849"/>
      <c r="F10" s="1850"/>
      <c r="G10" s="1851"/>
      <c r="H10" s="363"/>
      <c r="I10" s="363"/>
      <c r="J10" s="363"/>
      <c r="K10" s="363"/>
      <c r="L10" s="363"/>
      <c r="M10" s="363"/>
      <c r="N10" s="363"/>
    </row>
    <row r="11" spans="1:14" ht="19.5" customHeight="1" thickBot="1" x14ac:dyDescent="0.25">
      <c r="A11" s="192" t="str">
        <f>'t14'!A9</f>
        <v>EQUO INDENNIZZO AL PERSONALE</v>
      </c>
      <c r="B11" s="293" t="str">
        <f>'t14'!B9</f>
        <v>L100</v>
      </c>
      <c r="C11" s="290">
        <f>'t14'!D9</f>
        <v>0</v>
      </c>
      <c r="D11" s="367" t="str">
        <f t="shared" si="0"/>
        <v xml:space="preserve"> </v>
      </c>
      <c r="E11" s="1852"/>
      <c r="F11" s="1853"/>
      <c r="G11" s="1854"/>
      <c r="H11" s="363"/>
      <c r="I11" s="363"/>
      <c r="J11" s="363"/>
      <c r="K11" s="363"/>
      <c r="L11" s="363"/>
      <c r="M11" s="363"/>
      <c r="N11" s="363"/>
    </row>
    <row r="12" spans="1:14" ht="30.75" customHeight="1" thickBot="1" x14ac:dyDescent="0.25">
      <c r="A12" s="192" t="str">
        <f>'t14'!A10</f>
        <v>SOMME CORRISPOSTE AD AGENZIA DI SOMMINISTRAZIONE(INTERINALI)</v>
      </c>
      <c r="B12" s="293" t="str">
        <f>'t14'!B10</f>
        <v>L105</v>
      </c>
      <c r="C12" s="290">
        <f>'t14'!D10</f>
        <v>0</v>
      </c>
      <c r="D12" s="368" t="str">
        <f>IF($B$4=0," ",(IF(C12=0," ",C12/$B$4)))</f>
        <v xml:space="preserve"> </v>
      </c>
      <c r="E12" s="1858" t="str">
        <f>(IF(AND(C12=0,C24&gt;0),"P062 VALORIZZATA; INSERIRE SOMME SPETTANTI ALL'AGENZIA (L105)",IF(AND(C12&gt;0,C24&gt;0,C12&gt;(C24/100*30)),"ATTENZIONE: la voce L105 supera il 30% della voce P062. Il salvataggio produrrà l'INCONGRUENZA 1 che dovrà essere giustificata"," ")))</f>
        <v xml:space="preserve"> </v>
      </c>
      <c r="F12" s="1859"/>
      <c r="G12" s="1860"/>
      <c r="H12" s="363"/>
      <c r="I12" s="363"/>
      <c r="J12" s="363"/>
      <c r="K12" s="363"/>
      <c r="L12" s="363"/>
      <c r="M12" s="363"/>
      <c r="N12" s="363"/>
    </row>
    <row r="13" spans="1:14" ht="19.5" customHeight="1" thickBot="1" x14ac:dyDescent="0.25">
      <c r="A13" s="192" t="str">
        <f>'t14'!A11</f>
        <v>COPERTURE ASSICURATIVE</v>
      </c>
      <c r="B13" s="293" t="str">
        <f>'t14'!B11</f>
        <v>L107</v>
      </c>
      <c r="C13" s="290">
        <f>'t14'!D11</f>
        <v>0</v>
      </c>
      <c r="D13" s="365" t="str">
        <f t="shared" ref="D13:D21" si="1">IF($B$4=0," ",(IF(C13=0," ",C13/$B$4)))</f>
        <v xml:space="preserve"> </v>
      </c>
      <c r="E13" s="1861" t="str">
        <f>IF($B$4=0,"TABELLE 12 -13 ASSENTI",(IF('t12'!$K$23=0,"TAB. 12 ASSENTE",(IF('t13'!$Y$23=0,"TAB. 13 ASSENTE"," ")))))</f>
        <v>TABELLE 12 -13 ASSENTI</v>
      </c>
      <c r="F13" s="1862" t="s">
        <v>310</v>
      </c>
      <c r="G13" s="1863" t="s">
        <v>310</v>
      </c>
      <c r="H13" s="363"/>
      <c r="I13" s="363"/>
      <c r="J13" s="363"/>
      <c r="K13" s="363"/>
      <c r="L13" s="363"/>
      <c r="M13" s="363"/>
      <c r="N13" s="363"/>
    </row>
    <row r="14" spans="1:14" ht="41.25" customHeight="1" thickBot="1" x14ac:dyDescent="0.25">
      <c r="A14" s="192" t="str">
        <f>'t14'!A12</f>
        <v>CONTRATTI DI COLLABORAZIONE PROFESSIONALE</v>
      </c>
      <c r="B14" s="293" t="str">
        <f>'t14'!B12</f>
        <v>L111</v>
      </c>
      <c r="C14" s="290">
        <f>'t14'!D12</f>
        <v>0</v>
      </c>
      <c r="D14" s="366" t="str">
        <f t="shared" si="1"/>
        <v xml:space="preserve"> </v>
      </c>
      <c r="E14" s="1858" t="str">
        <f>IF(SI_1!G56=0,IF('t14'!D12=0," ","MANCA IL NUMERO DEI CONTRATTI NELLA SI_1"),IF('t14'!D12=0,"VERIFICARE SE INSERIRE LE SPESE"," "))</f>
        <v xml:space="preserve"> </v>
      </c>
      <c r="F14" s="1862"/>
      <c r="G14" s="308" t="str">
        <f>IF(AND(C14&gt;0,SI_1!G56&gt;0),"VALORE MEDIO UNITARIO DI SPESA =  "&amp;C14/SI_1!G56," ")</f>
        <v xml:space="preserve"> </v>
      </c>
      <c r="H14" s="363"/>
      <c r="I14" s="363"/>
      <c r="J14" s="363"/>
      <c r="K14" s="363"/>
      <c r="L14" s="363"/>
      <c r="M14" s="363"/>
      <c r="N14" s="363"/>
    </row>
    <row r="15" spans="1:14" ht="41.25" customHeight="1" thickBot="1" x14ac:dyDescent="0.25">
      <c r="A15" s="192" t="str">
        <f>'t14'!A13</f>
        <v>INCARICHI DI STUDIO/RICERCA/CONSULENZA</v>
      </c>
      <c r="B15" s="293" t="str">
        <f>'t14'!B13</f>
        <v>L112</v>
      </c>
      <c r="C15" s="290">
        <f>'t14'!D13</f>
        <v>0</v>
      </c>
      <c r="D15" s="366" t="str">
        <f t="shared" si="1"/>
        <v xml:space="preserve"> </v>
      </c>
      <c r="E15" s="1858" t="str">
        <f>IF(SI_1!G59=0,IF('t14'!D13=0," ","MANCA IL NUMERO DEI CONTRATTI NELLA SI_1"),IF('t14'!D13=0,"VERIFICARE SE INSERIRE LE SPESE"," "))</f>
        <v xml:space="preserve"> </v>
      </c>
      <c r="F15" s="1862"/>
      <c r="G15" s="308" t="str">
        <f>IF(AND(C15&gt;0,SI_1!G59&gt;0),"VALORE MEDIO UNITARIO DI SPESA =  "&amp;C15/SI_1!G59," ")</f>
        <v xml:space="preserve"> </v>
      </c>
      <c r="H15" s="363"/>
      <c r="I15" s="363"/>
      <c r="J15" s="363"/>
      <c r="K15" s="363"/>
      <c r="L15" s="363"/>
      <c r="M15" s="363"/>
      <c r="N15" s="363"/>
    </row>
    <row r="16" spans="1:14" ht="41.25" customHeight="1" thickBot="1" x14ac:dyDescent="0.25">
      <c r="A16" s="192" t="str">
        <f>'t14'!A14</f>
        <v>CONTRATTI PER RESA SERVIZI/ADEMPIMENTI OBBLIGATORI PER LEGGE</v>
      </c>
      <c r="B16" s="293" t="str">
        <f>'t14'!B14</f>
        <v>L115</v>
      </c>
      <c r="C16" s="290">
        <f>'t14'!D14</f>
        <v>0</v>
      </c>
      <c r="D16" s="366" t="str">
        <f>IF($B$4=0," ",(IF(C16=0," ",C16/$B$4)))</f>
        <v xml:space="preserve"> </v>
      </c>
      <c r="E16" s="1858" t="str">
        <f>IF(SI_1!G62=0,IF('t14'!D14=0," ","MANCA IL NUMERO DEI CONTRATTI NELLA SI_1"),IF('t14'!D14=0,"VERIFICARE SE INSERIRE LE SPESE"," "))</f>
        <v xml:space="preserve"> </v>
      </c>
      <c r="F16" s="1862"/>
      <c r="G16" s="308" t="str">
        <f>IF(AND(C16&gt;0,SI_1!G62&gt;0),"VALORE MEDIO UNITARIO DI SPESA =  "&amp;C16/SI_1!G62," ")</f>
        <v xml:space="preserve"> </v>
      </c>
      <c r="H16" s="363"/>
      <c r="I16" s="363"/>
      <c r="J16" s="363"/>
      <c r="K16" s="363"/>
      <c r="L16" s="363"/>
      <c r="M16" s="363"/>
      <c r="N16" s="363"/>
    </row>
    <row r="17" spans="1:14" ht="19.5" customHeight="1" x14ac:dyDescent="0.2">
      <c r="A17" s="192" t="str">
        <f>'t14'!A15</f>
        <v>ALTRE SPESE</v>
      </c>
      <c r="B17" s="293" t="str">
        <f>'t14'!B15</f>
        <v>L110</v>
      </c>
      <c r="C17" s="290">
        <f>'t14'!D15</f>
        <v>0</v>
      </c>
      <c r="D17" s="366" t="str">
        <f t="shared" si="1"/>
        <v xml:space="preserve"> </v>
      </c>
      <c r="E17" s="1855" t="str">
        <f>IF($B$4=0,"TABELLE 12 -13 ASSENTI",(IF('t12'!K23=0,"TAB. 12 ASSENTE",(IF('t13'!Y23=0,"TAB. 13 ASSENTE"," ")))))</f>
        <v>TABELLE 12 -13 ASSENTI</v>
      </c>
      <c r="F17" s="1864" t="s">
        <v>310</v>
      </c>
      <c r="G17" s="1865" t="s">
        <v>310</v>
      </c>
      <c r="H17" s="363"/>
      <c r="I17" s="363"/>
      <c r="J17" s="363"/>
      <c r="K17" s="363"/>
      <c r="L17" s="363"/>
      <c r="M17" s="363"/>
      <c r="N17" s="363"/>
    </row>
    <row r="18" spans="1:14" ht="19.5" customHeight="1" x14ac:dyDescent="0.2">
      <c r="A18" s="192" t="str">
        <f>'t14'!A16</f>
        <v>RETRIBUZIONI PERSONALE  A TEMPO DETERMINATO</v>
      </c>
      <c r="B18" s="293" t="str">
        <f>'t14'!B16</f>
        <v>P015</v>
      </c>
      <c r="C18" s="290">
        <f>'t14'!D16</f>
        <v>0</v>
      </c>
      <c r="D18" s="366" t="str">
        <f t="shared" si="1"/>
        <v xml:space="preserve"> </v>
      </c>
      <c r="E18" s="1866" t="s">
        <v>310</v>
      </c>
      <c r="F18" s="1867" t="s">
        <v>310</v>
      </c>
      <c r="G18" s="1868" t="s">
        <v>310</v>
      </c>
      <c r="H18" s="363"/>
      <c r="I18" s="363"/>
      <c r="J18" s="363"/>
      <c r="K18" s="363"/>
      <c r="L18" s="363"/>
      <c r="M18" s="363"/>
      <c r="N18" s="363"/>
    </row>
    <row r="19" spans="1:14" ht="19.5" customHeight="1" x14ac:dyDescent="0.2">
      <c r="A19" s="192" t="str">
        <f>'t14'!A17</f>
        <v>RETRIBUZIONI PERSONALE CON CONTRATTO DI FORMAZIONE E LAVORO</v>
      </c>
      <c r="B19" s="293" t="str">
        <f>'t14'!B17</f>
        <v>P016</v>
      </c>
      <c r="C19" s="290">
        <f>'t14'!D17</f>
        <v>0</v>
      </c>
      <c r="D19" s="366" t="str">
        <f t="shared" si="1"/>
        <v xml:space="preserve"> </v>
      </c>
      <c r="E19" s="1866" t="s">
        <v>310</v>
      </c>
      <c r="F19" s="1867" t="s">
        <v>310</v>
      </c>
      <c r="G19" s="1868" t="s">
        <v>310</v>
      </c>
      <c r="H19" s="363"/>
      <c r="I19" s="363"/>
      <c r="J19" s="363"/>
      <c r="K19" s="363"/>
      <c r="L19" s="363"/>
      <c r="M19" s="363"/>
      <c r="N19" s="363"/>
    </row>
    <row r="20" spans="1:14" ht="19.5" customHeight="1" thickBot="1" x14ac:dyDescent="0.25">
      <c r="A20" s="192" t="str">
        <f>'t14'!A18</f>
        <v>INDENNITA' DI MISSIONE E TRASFERIMENTO</v>
      </c>
      <c r="B20" s="293" t="str">
        <f>'t14'!B18</f>
        <v>P030</v>
      </c>
      <c r="C20" s="290">
        <f>'t14'!D18</f>
        <v>0</v>
      </c>
      <c r="D20" s="366" t="str">
        <f t="shared" si="1"/>
        <v xml:space="preserve"> </v>
      </c>
      <c r="E20" s="1869" t="s">
        <v>310</v>
      </c>
      <c r="F20" s="1870" t="s">
        <v>310</v>
      </c>
      <c r="G20" s="1871" t="s">
        <v>310</v>
      </c>
      <c r="H20" s="363"/>
      <c r="I20" s="363"/>
      <c r="J20" s="363"/>
      <c r="K20" s="363"/>
      <c r="L20" s="363"/>
      <c r="M20" s="363"/>
      <c r="N20" s="363"/>
    </row>
    <row r="21" spans="1:14" ht="30.75" customHeight="1" thickBot="1" x14ac:dyDescent="0.25">
      <c r="A21" s="192" t="str">
        <f>'t14'!A20</f>
        <v>CONTRIBUTI A CARICO DELL'AMM.NE SU COMP. FISSE E ACCESSORIE</v>
      </c>
      <c r="B21" s="293" t="str">
        <f>'t14'!B20</f>
        <v>P055</v>
      </c>
      <c r="C21" s="290">
        <f>'t14'!D20</f>
        <v>0</v>
      </c>
      <c r="D21" s="366" t="str">
        <f t="shared" si="1"/>
        <v xml:space="preserve"> </v>
      </c>
      <c r="E21" s="427" t="str">
        <f>IF(AND(C31=0,B4=0)," ",IF(C31=0,"TABELLA 14 ASSENTE",IF(AND(B4=0,C18=0,C19=0,C25=0),"INSERIRE RETRIBUZIONI",IF(C21=0,"INSERIRE CONTRIBUTI",ROUND((C21/(B4+C18+C19+C25)*100),2)))))</f>
        <v xml:space="preserve"> </v>
      </c>
      <c r="F21" s="1859" t="str">
        <f>IF(AND(B4=0,C31=0)," ",IF(C31=0,"VALORE INCONGRUENTE",IF(C21=0," ",IF(OR(E21&lt;22.678,E21&gt;30.682),"VALORE INCONGRUENTE (Inc. 4)","OK"))))</f>
        <v xml:space="preserve"> </v>
      </c>
      <c r="G21" s="1860"/>
      <c r="H21" s="363"/>
      <c r="I21" s="363"/>
      <c r="J21" s="363"/>
      <c r="K21" s="363"/>
      <c r="L21" s="363"/>
      <c r="M21" s="363"/>
      <c r="N21" s="363"/>
    </row>
    <row r="22" spans="1:14" ht="30.75" customHeight="1" thickBot="1" x14ac:dyDescent="0.25">
      <c r="A22" s="192" t="str">
        <f>'t14'!A21</f>
        <v>QUOTE ANNUE ACCANTONAMENTO TFR O ALTRA IND. FINE SERVIZIO</v>
      </c>
      <c r="B22" s="293" t="str">
        <f>'t14'!B21</f>
        <v>P058</v>
      </c>
      <c r="C22" s="290">
        <f>'t14'!D21</f>
        <v>0</v>
      </c>
      <c r="D22" s="366" t="str">
        <f>IF($B$4=0," ",(IF(C22=0," ",C22/$B$4)))</f>
        <v xml:space="preserve"> </v>
      </c>
      <c r="E22" s="1849" t="str">
        <f>IF($B$4=0,"TABELLE 12 -13 ASSENTI",(IF('t12'!$K$23=0,"TAB. 12 ASSENTE",(IF('t13'!$Y$23=0,"TAB. 13 ASSENTE"," ")))))</f>
        <v>TABELLE 12 -13 ASSENTI</v>
      </c>
      <c r="F22" s="1850" t="s">
        <v>310</v>
      </c>
      <c r="G22" s="1851" t="s">
        <v>310</v>
      </c>
      <c r="H22" s="363"/>
      <c r="I22" s="363"/>
      <c r="J22" s="363"/>
      <c r="K22" s="363"/>
      <c r="L22" s="363"/>
      <c r="M22" s="363"/>
      <c r="N22" s="363"/>
    </row>
    <row r="23" spans="1:14" ht="24" customHeight="1" thickBot="1" x14ac:dyDescent="0.25">
      <c r="A23" s="192" t="str">
        <f>'t14'!A22</f>
        <v>IRAP</v>
      </c>
      <c r="B23" s="293" t="str">
        <f>'t14'!B22</f>
        <v>P061</v>
      </c>
      <c r="C23" s="290">
        <f>'t14'!D22</f>
        <v>0</v>
      </c>
      <c r="D23" s="366" t="str">
        <f>IF($B$4=0," ",IF(C23=0," ",C23/$B$4))</f>
        <v xml:space="preserve"> </v>
      </c>
      <c r="E23" s="427" t="str">
        <f>IF(AND(B4=0,C31=0)," ",IF(C31=0,"TABELLA 14 ASSENTE",IF(AND(B4=0,C18=0,C19=0,C25=0),"INSERIRE RETRIBUZIONI",IF(C23=0,"INSERIRE SOMME IRAP",ROUND((C23/(B4+C18+C19+C25)*100),2)))))</f>
        <v xml:space="preserve"> </v>
      </c>
      <c r="F23" s="1859" t="str">
        <f>IF('t14'!G22=1,IF(E23&gt;8.5,"VALORE INCONGRUENTE (Inc.4)","E' stata dichiarata IRAP Commerciale"),IF(AND(B4=0,C31=0)," ",IF(C31=0,"VALORE INCONGRUENTE",IF(C23=0," ",IF(OR(E23&lt;7.65,E23&gt;9.35),"VALORE INCONGRUENTE (Inc.4)","OK")))))</f>
        <v xml:space="preserve"> </v>
      </c>
      <c r="G23" s="1860"/>
      <c r="H23" s="363"/>
      <c r="I23" s="363"/>
      <c r="J23" s="363"/>
      <c r="K23" s="363"/>
      <c r="L23" s="363"/>
      <c r="M23" s="363"/>
      <c r="N23" s="363"/>
    </row>
    <row r="24" spans="1:14" ht="19.5" customHeight="1" thickBot="1" x14ac:dyDescent="0.25">
      <c r="A24" s="192" t="str">
        <f>'t14'!A23</f>
        <v>ONERI PER I CONTRATTI DI SOMMINISTRAZIONE(INTERINALI)</v>
      </c>
      <c r="B24" s="293" t="str">
        <f>'t14'!B23</f>
        <v>P062</v>
      </c>
      <c r="C24" s="291">
        <f>'t14'!D23</f>
        <v>0</v>
      </c>
      <c r="D24" s="368" t="str">
        <f>IF($B$4=0," ",(IF(AND(C24=0,C12&gt;0),"MANCANO GLI ONERI PER I LAVORATORI",IF(C24=0," ",C24/$B$4))))</f>
        <v xml:space="preserve"> </v>
      </c>
      <c r="E24" s="1861" t="str">
        <f>(IF(AND(C24=0,C12&gt;0),"L105 VALORIZZATA; INSERIRE RETRIBUZIONI PER INTERINALI (P062)"," "))</f>
        <v xml:space="preserve"> </v>
      </c>
      <c r="F24" s="1872"/>
      <c r="G24" s="1873"/>
      <c r="H24" s="363"/>
      <c r="I24" s="363"/>
      <c r="J24" s="363"/>
      <c r="K24" s="363"/>
      <c r="L24" s="363"/>
      <c r="M24" s="363"/>
      <c r="N24" s="363"/>
    </row>
    <row r="25" spans="1:14" ht="19.5" customHeight="1" x14ac:dyDescent="0.2">
      <c r="A25" s="192" t="str">
        <f>'t14'!A24</f>
        <v>COMPENSI PER PERSONALE ADDETTO AI LAVORI SOCIALMENTE UTILI</v>
      </c>
      <c r="B25" s="293" t="str">
        <f>'t14'!B24</f>
        <v>P065</v>
      </c>
      <c r="C25" s="290">
        <f>'t14'!D24</f>
        <v>0</v>
      </c>
      <c r="D25" s="370" t="str">
        <f t="shared" ref="D25:D30" si="2">IF($B$4=0," ",(IF(C25=0," ",C25/$B$4)))</f>
        <v xml:space="preserve"> </v>
      </c>
      <c r="E25" s="1849" t="str">
        <f>IF($B$4=0,"TABELLE 12 -13 ASSENTI",(IF('t12'!$K$23=0,"TAB. 12 ASSENTE",(IF('t13'!$Y$23=0,"TAB. 13 ASSENTE"," ")))))</f>
        <v>TABELLE 12 -13 ASSENTI</v>
      </c>
      <c r="F25" s="1850"/>
      <c r="G25" s="1851"/>
      <c r="H25" s="363"/>
      <c r="I25" s="363"/>
      <c r="J25" s="363"/>
      <c r="K25" s="363"/>
      <c r="L25" s="363"/>
      <c r="M25" s="363"/>
      <c r="N25" s="363"/>
    </row>
    <row r="26" spans="1:14" ht="19.5" customHeight="1" x14ac:dyDescent="0.2">
      <c r="A26" s="192" t="str">
        <f>'t14'!A25</f>
        <v>SOMME RIMBORSATE PER PERSONALE COMAND./FUORI RUOLO/IN CONV.</v>
      </c>
      <c r="B26" s="293" t="str">
        <f>'t14'!B25</f>
        <v>P071</v>
      </c>
      <c r="C26" s="290">
        <f>'t14'!D25</f>
        <v>0</v>
      </c>
      <c r="D26" s="369" t="str">
        <f t="shared" si="2"/>
        <v xml:space="preserve"> </v>
      </c>
      <c r="E26" s="1849"/>
      <c r="F26" s="1850"/>
      <c r="G26" s="1851"/>
      <c r="H26" s="363"/>
      <c r="I26" s="363"/>
      <c r="J26" s="363"/>
      <c r="K26" s="363"/>
      <c r="L26" s="363"/>
      <c r="M26" s="363"/>
      <c r="N26" s="363"/>
    </row>
    <row r="27" spans="1:14" ht="19.5" customHeight="1" x14ac:dyDescent="0.2">
      <c r="A27" s="192" t="str">
        <f>'t14'!A26</f>
        <v>ALTRE SOMME RIMBORSATE ALLE AMMINISTRAZIONI</v>
      </c>
      <c r="B27" s="293" t="str">
        <f>'t14'!B26</f>
        <v>P074</v>
      </c>
      <c r="C27" s="290">
        <f>'t14'!D26</f>
        <v>0</v>
      </c>
      <c r="D27" s="369" t="str">
        <f t="shared" si="2"/>
        <v xml:space="preserve"> </v>
      </c>
      <c r="E27" s="1849"/>
      <c r="F27" s="1850"/>
      <c r="G27" s="1851"/>
      <c r="H27" s="363"/>
      <c r="I27" s="363"/>
      <c r="J27" s="363"/>
      <c r="K27" s="363"/>
      <c r="L27" s="363"/>
      <c r="M27" s="363"/>
      <c r="N27" s="363"/>
    </row>
    <row r="28" spans="1:14" ht="19.5" customHeight="1" x14ac:dyDescent="0.2">
      <c r="A28" s="192" t="str">
        <f>'t14'!A27</f>
        <v>SOMME RICEVUTE DA U.E. E/O PRIVATI (-)</v>
      </c>
      <c r="B28" s="293" t="str">
        <f>'t14'!B27</f>
        <v>P098</v>
      </c>
      <c r="C28" s="290">
        <f>'t14'!D27</f>
        <v>0</v>
      </c>
      <c r="D28" s="369" t="str">
        <f t="shared" si="2"/>
        <v xml:space="preserve"> </v>
      </c>
      <c r="E28" s="1849"/>
      <c r="F28" s="1850"/>
      <c r="G28" s="1851"/>
      <c r="H28" s="363"/>
      <c r="I28" s="363"/>
      <c r="J28" s="363"/>
      <c r="K28" s="363"/>
      <c r="L28" s="363"/>
      <c r="M28" s="363"/>
      <c r="N28" s="363"/>
    </row>
    <row r="29" spans="1:14" ht="19.5" customHeight="1" x14ac:dyDescent="0.2">
      <c r="A29" s="192" t="str">
        <f>'t14'!A28</f>
        <v>RIMBORSI RICEVUTI PER PERS. COMAND./FUORI RUOLO/IN CONV. (-)</v>
      </c>
      <c r="B29" s="293" t="str">
        <f>'t14'!B28</f>
        <v>P090</v>
      </c>
      <c r="C29" s="290">
        <f>'t14'!D28</f>
        <v>0</v>
      </c>
      <c r="D29" s="369" t="str">
        <f t="shared" si="2"/>
        <v xml:space="preserve"> </v>
      </c>
      <c r="E29" s="1849"/>
      <c r="F29" s="1850"/>
      <c r="G29" s="1851"/>
      <c r="H29" s="363"/>
      <c r="I29" s="363"/>
      <c r="J29" s="363"/>
      <c r="K29" s="363"/>
      <c r="L29" s="363"/>
      <c r="M29" s="363"/>
      <c r="N29" s="363"/>
    </row>
    <row r="30" spans="1:14" ht="19.5" customHeight="1" thickBot="1" x14ac:dyDescent="0.25">
      <c r="A30" s="192" t="str">
        <f>'t14'!A29</f>
        <v>ALTRI RIMBORSI RICEVUTI DALLE AMMINISTRAZIONI (-)</v>
      </c>
      <c r="B30" s="293" t="str">
        <f>'t14'!B29</f>
        <v>P099</v>
      </c>
      <c r="C30" s="290">
        <f>'t14'!D29</f>
        <v>0</v>
      </c>
      <c r="D30" s="369" t="str">
        <f t="shared" si="2"/>
        <v xml:space="preserve"> </v>
      </c>
      <c r="E30" s="1852"/>
      <c r="F30" s="1853"/>
      <c r="G30" s="1854"/>
      <c r="H30" s="363"/>
      <c r="I30" s="363"/>
      <c r="J30" s="363"/>
      <c r="K30" s="363"/>
      <c r="L30" s="363"/>
      <c r="M30" s="363"/>
      <c r="N30" s="363"/>
    </row>
    <row r="31" spans="1:14" s="362" customFormat="1" ht="18" customHeight="1" x14ac:dyDescent="0.2">
      <c r="A31" s="360" t="s">
        <v>74</v>
      </c>
      <c r="B31" s="360"/>
      <c r="C31" s="361">
        <f>SUM(C6:C30)</f>
        <v>0</v>
      </c>
      <c r="D31" s="360"/>
      <c r="E31" s="360"/>
      <c r="F31" s="360"/>
      <c r="G31" s="360"/>
      <c r="I31" s="364"/>
      <c r="J31" s="364"/>
      <c r="K31" s="364"/>
      <c r="L31" s="364"/>
      <c r="M31" s="364"/>
      <c r="N31" s="364"/>
    </row>
  </sheetData>
  <sheetProtection algorithmName="SHA-512" hashValue="1Nd13R/ml6coJZSvPl5mXGmeYufycMO1xF5ytd5XIasjMcoKsEz5mFk1mL8idY/I6gwq+5AHyL4oNRp3ryKpgQ==" saltValue="AZXkL4CjHhJ8Y/Rv0EgVKw==" spinCount="100000"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30">
    <pageSetUpPr fitToPage="1"/>
  </sheetPr>
  <dimension ref="A1:K22"/>
  <sheetViews>
    <sheetView showGridLines="0" workbookViewId="0">
      <pane ySplit="5" topLeftCell="A6" activePane="bottomLeft" state="frozen"/>
      <selection activeCell="A2" sqref="A2"/>
      <selection pane="bottomLeft" activeCell="B5" sqref="B5"/>
    </sheetView>
  </sheetViews>
  <sheetFormatPr defaultRowHeight="10.199999999999999" x14ac:dyDescent="0.2"/>
  <cols>
    <col min="1" max="1" width="38.7109375" style="3" customWidth="1"/>
    <col min="2" max="2" width="11.28515625" style="2" customWidth="1"/>
    <col min="3" max="3" width="21.28515625" style="357" customWidth="1"/>
    <col min="4" max="5" width="21.28515625" style="2" customWidth="1"/>
    <col min="6" max="6" width="21.28515625" style="322" customWidth="1"/>
    <col min="7" max="7" width="21.28515625" style="2" customWidth="1"/>
    <col min="8" max="8" width="9.28515625" style="98" customWidth="1"/>
  </cols>
  <sheetData>
    <row r="1" spans="1:11" s="3" customFormat="1" ht="43.5" customHeight="1" x14ac:dyDescent="0.2">
      <c r="A1" s="1720" t="str">
        <f>'t1'!A1</f>
        <v>REGIONI ED AUTONOMIE LOCALI - anno 2023</v>
      </c>
      <c r="B1" s="1720"/>
      <c r="C1" s="1720"/>
      <c r="D1" s="1720"/>
      <c r="E1" s="1720"/>
      <c r="F1" s="1720"/>
      <c r="G1" s="1720"/>
      <c r="K1"/>
    </row>
    <row r="2" spans="1:11" s="3" customFormat="1" ht="21" customHeight="1" x14ac:dyDescent="0.2">
      <c r="C2" s="354"/>
      <c r="D2" s="1733"/>
      <c r="E2" s="1733"/>
      <c r="F2" s="1733"/>
      <c r="G2" s="1733"/>
      <c r="H2" s="285"/>
      <c r="K2"/>
    </row>
    <row r="3" spans="1:11" s="3" customFormat="1" ht="21" customHeight="1" x14ac:dyDescent="0.25">
      <c r="A3" s="172" t="s">
        <v>313</v>
      </c>
      <c r="B3" s="2"/>
      <c r="C3" s="354"/>
      <c r="F3" s="323"/>
      <c r="G3" s="2"/>
    </row>
    <row r="4" spans="1:11" ht="53.25" customHeight="1" x14ac:dyDescent="0.2">
      <c r="A4" s="158" t="s">
        <v>230</v>
      </c>
      <c r="B4" s="159" t="s">
        <v>192</v>
      </c>
      <c r="C4" s="355" t="str">
        <f>"Presenti 31.12."&amp;'t1'!L1&amp;" (Tab T1) uomini+donne della tabella T1"</f>
        <v>Presenti 31.12.2023 (Tab T1) uomini+donne della tabella T1</v>
      </c>
      <c r="D4" s="159" t="s">
        <v>308</v>
      </c>
      <c r="E4" s="159" t="s">
        <v>311</v>
      </c>
      <c r="F4" s="358" t="s">
        <v>312</v>
      </c>
      <c r="G4" s="159" t="s">
        <v>314</v>
      </c>
    </row>
    <row r="5" spans="1:11" s="175" customFormat="1" x14ac:dyDescent="0.2">
      <c r="A5" s="157"/>
      <c r="B5" s="170"/>
      <c r="C5" s="356" t="s">
        <v>194</v>
      </c>
      <c r="D5" s="170" t="s">
        <v>195</v>
      </c>
      <c r="E5" s="170" t="s">
        <v>196</v>
      </c>
      <c r="F5" s="359" t="s">
        <v>197</v>
      </c>
      <c r="G5" s="170"/>
      <c r="H5" s="98"/>
    </row>
    <row r="6" spans="1:11" ht="13.2" x14ac:dyDescent="0.25">
      <c r="A6" s="120" t="str">
        <f>'t1'!A6</f>
        <v>SEGRETARIO A</v>
      </c>
      <c r="B6" s="91" t="str">
        <f>'t1'!B6</f>
        <v>0D0102</v>
      </c>
      <c r="C6" s="621">
        <f>('t1'!K6+'t1'!L6)</f>
        <v>0</v>
      </c>
      <c r="D6" s="305">
        <f>'t5'!U7+'t5'!V7</f>
        <v>0</v>
      </c>
      <c r="E6" s="305">
        <f>'t4'!T15</f>
        <v>0</v>
      </c>
      <c r="F6" s="306">
        <f>'t12'!C6</f>
        <v>0</v>
      </c>
      <c r="G6" s="324" t="str">
        <f>IF(OR(AND(NOT(C6),NOT(D6),NOT(E6),NOT(F6)),AND((OR(C6,D6,E6)),F6)),"OK","ERRORE")</f>
        <v>OK</v>
      </c>
    </row>
    <row r="7" spans="1:11" ht="13.2" x14ac:dyDescent="0.25">
      <c r="A7" s="120" t="str">
        <f>'t1'!A7</f>
        <v>SEGRETARIO B</v>
      </c>
      <c r="B7" s="91" t="str">
        <f>'t1'!B7</f>
        <v>0D0103</v>
      </c>
      <c r="C7" s="621">
        <f>('t1'!K7+'t1'!L7)</f>
        <v>0</v>
      </c>
      <c r="D7" s="305">
        <f>'t5'!U8+'t5'!V8</f>
        <v>0</v>
      </c>
      <c r="E7" s="305">
        <f>'t4'!T16</f>
        <v>0</v>
      </c>
      <c r="F7" s="306">
        <f>'t12'!C7</f>
        <v>0</v>
      </c>
      <c r="G7" s="324" t="str">
        <f t="shared" ref="G7:G22" si="0">IF(OR(AND(NOT(C7),NOT(D7),NOT(E7),NOT(F7)),AND((OR(C7,D7,E7)),F7)),"OK","ERRORE")</f>
        <v>OK</v>
      </c>
    </row>
    <row r="8" spans="1:11" ht="13.2" x14ac:dyDescent="0.25">
      <c r="A8" s="120" t="str">
        <f>'t1'!A8</f>
        <v>SEGRETARIO C</v>
      </c>
      <c r="B8" s="91" t="str">
        <f>'t1'!B8</f>
        <v>0D0485</v>
      </c>
      <c r="C8" s="621">
        <f>('t1'!K8+'t1'!L8)</f>
        <v>0</v>
      </c>
      <c r="D8" s="305">
        <f>'t5'!U9+'t5'!V9</f>
        <v>0</v>
      </c>
      <c r="E8" s="305">
        <f>'t4'!T17</f>
        <v>0</v>
      </c>
      <c r="F8" s="306">
        <f>'t12'!C8</f>
        <v>0</v>
      </c>
      <c r="G8" s="324" t="str">
        <f t="shared" si="0"/>
        <v>OK</v>
      </c>
    </row>
    <row r="9" spans="1:11" ht="13.2" x14ac:dyDescent="0.25">
      <c r="A9" s="120" t="str">
        <f>'t1'!A9</f>
        <v>DIRETTORE  GENERALE</v>
      </c>
      <c r="B9" s="91" t="str">
        <f>'t1'!B9</f>
        <v>0D0097</v>
      </c>
      <c r="C9" s="621">
        <f>('t1'!K9+'t1'!L9)</f>
        <v>0</v>
      </c>
      <c r="D9" s="305">
        <f>'t5'!U10+'t5'!V10</f>
        <v>0</v>
      </c>
      <c r="E9" s="305">
        <f>'t4'!T18</f>
        <v>0</v>
      </c>
      <c r="F9" s="306">
        <f>'t12'!C9</f>
        <v>0</v>
      </c>
      <c r="G9" s="324" t="str">
        <f>IF(OR(AND(NOT(C9),NOT(D9),NOT(E9),NOT(F9)),AND((OR(C9,D9,E9)),F9)),"OK","ERRORE")</f>
        <v>OK</v>
      </c>
    </row>
    <row r="10" spans="1:11" ht="13.2" x14ac:dyDescent="0.25">
      <c r="A10" s="120" t="str">
        <f>'t1'!A10</f>
        <v>ALTE SPECIALIZZ. FUORI D.O.</v>
      </c>
      <c r="B10" s="91" t="str">
        <f>'t1'!B10</f>
        <v>0D0095</v>
      </c>
      <c r="C10" s="621">
        <f>('t1'!K10+'t1'!L10)</f>
        <v>0</v>
      </c>
      <c r="D10" s="305">
        <f>'t5'!U11+'t5'!V11</f>
        <v>0</v>
      </c>
      <c r="E10" s="305">
        <f>'t4'!T19</f>
        <v>0</v>
      </c>
      <c r="F10" s="306">
        <f>'t12'!C10</f>
        <v>0</v>
      </c>
      <c r="G10" s="324" t="str">
        <f>IF(OR(AND(NOT(C10),NOT(D10),NOT(E10),NOT(F10)),AND((OR(C10,D10,E10)),F10)),"OK","ERRORE")</f>
        <v>OK</v>
      </c>
    </row>
    <row r="11" spans="1:11" ht="13.2" x14ac:dyDescent="0.25">
      <c r="A11" s="120" t="str">
        <f>'t1'!A11</f>
        <v>DIRIGENTE A TEMPO DETERMINATO FUORI D.O.</v>
      </c>
      <c r="B11" s="91" t="str">
        <f>'t1'!B11</f>
        <v>0D0098</v>
      </c>
      <c r="C11" s="621">
        <f>('t1'!K11+'t1'!L11)</f>
        <v>0</v>
      </c>
      <c r="D11" s="305">
        <f>'t5'!U12+'t5'!V12</f>
        <v>0</v>
      </c>
      <c r="E11" s="305">
        <f>'t4'!T20</f>
        <v>0</v>
      </c>
      <c r="F11" s="306">
        <f>'t12'!C11</f>
        <v>0</v>
      </c>
      <c r="G11" s="324" t="str">
        <f>IF(OR(AND(NOT(C11),NOT(D11),NOT(E11),NOT(F11)),AND((OR(C11,D11,E11)),F11)),"OK","ERRORE")</f>
        <v>OK</v>
      </c>
    </row>
    <row r="12" spans="1:11" ht="13.2" x14ac:dyDescent="0.25">
      <c r="A12" s="120" t="str">
        <f>'t1'!A12</f>
        <v>SEGRETARIO GENERALE CCIAA</v>
      </c>
      <c r="B12" s="91" t="str">
        <f>'t1'!B12</f>
        <v>0D0104</v>
      </c>
      <c r="C12" s="621">
        <f>('t1'!K12+'t1'!L12)</f>
        <v>0</v>
      </c>
      <c r="D12" s="305">
        <f>'t5'!U13+'t5'!V13</f>
        <v>0</v>
      </c>
      <c r="E12" s="305">
        <f>'t4'!T21</f>
        <v>0</v>
      </c>
      <c r="F12" s="306">
        <f>'t12'!C12</f>
        <v>0</v>
      </c>
      <c r="G12" s="324" t="str">
        <f>IF(OR(AND(NOT(C12),NOT(D12),NOT(E12),NOT(F12)),AND((OR(C12,D12,E12)),F12)),"OK","ERRORE")</f>
        <v>OK</v>
      </c>
    </row>
    <row r="13" spans="1:11" ht="13.2" x14ac:dyDescent="0.25">
      <c r="A13" s="120" t="str">
        <f>'t1'!A13</f>
        <v>DIRIGENTE A TEMPO INDETERMINATO</v>
      </c>
      <c r="B13" s="91" t="str">
        <f>'t1'!B13</f>
        <v>0D0164</v>
      </c>
      <c r="C13" s="621">
        <f>('t1'!K13+'t1'!L13)</f>
        <v>0</v>
      </c>
      <c r="D13" s="305">
        <f>'t5'!U14+'t5'!V14</f>
        <v>0</v>
      </c>
      <c r="E13" s="305">
        <f>'t4'!T22</f>
        <v>0</v>
      </c>
      <c r="F13" s="306">
        <f>'t12'!C13</f>
        <v>0</v>
      </c>
      <c r="G13" s="324" t="str">
        <f>IF(OR(AND(NOT(C13),NOT(D13),NOT(E13),NOT(F13)),AND((OR(C13,D13,E13)),F13)),"OK","ERRORE")</f>
        <v>OK</v>
      </c>
    </row>
    <row r="14" spans="1:11" ht="13.2" x14ac:dyDescent="0.25">
      <c r="A14" s="120" t="str">
        <f>'t1'!A14</f>
        <v>DIRIGENTE A TEMPO DETERMINATO IN D.O.</v>
      </c>
      <c r="B14" s="91" t="str">
        <f>'t1'!B14</f>
        <v>0D0165</v>
      </c>
      <c r="C14" s="621">
        <f>('t1'!K14+'t1'!L14)</f>
        <v>0</v>
      </c>
      <c r="D14" s="305">
        <f>'t5'!U15+'t5'!V15</f>
        <v>0</v>
      </c>
      <c r="E14" s="305">
        <f>'t4'!T23</f>
        <v>0</v>
      </c>
      <c r="F14" s="306">
        <f>'t12'!C14</f>
        <v>0</v>
      </c>
      <c r="G14" s="324" t="str">
        <f t="shared" si="0"/>
        <v>OK</v>
      </c>
    </row>
    <row r="15" spans="1:11" ht="13.2" x14ac:dyDescent="0.25">
      <c r="A15" s="120" t="str">
        <f>'t1'!A15</f>
        <v xml:space="preserve">ALTE SPECIALIZZ. IN D.O. </v>
      </c>
      <c r="B15" s="91" t="str">
        <f>'t1'!B15</f>
        <v>0D0I95</v>
      </c>
      <c r="C15" s="621">
        <f>('t1'!K15+'t1'!L15)</f>
        <v>0</v>
      </c>
      <c r="D15" s="305">
        <f>'t5'!U16+'t5'!V16</f>
        <v>0</v>
      </c>
      <c r="E15" s="305">
        <f>'t4'!T24</f>
        <v>0</v>
      </c>
      <c r="F15" s="306">
        <f>'t12'!C15</f>
        <v>0</v>
      </c>
      <c r="G15" s="324" t="str">
        <f t="shared" si="0"/>
        <v>OK</v>
      </c>
    </row>
    <row r="16" spans="1:11" ht="13.2" x14ac:dyDescent="0.25">
      <c r="A16" s="120" t="str">
        <f>'t1'!A16</f>
        <v>RESPONSABILE DEI SERVIZI O DEGLI UFFICI IN D.O</v>
      </c>
      <c r="B16" s="91" t="str">
        <f>'t1'!B16</f>
        <v>0D0I96</v>
      </c>
      <c r="C16" s="621">
        <f>('t1'!K16+'t1'!L16)</f>
        <v>0</v>
      </c>
      <c r="D16" s="305">
        <f>'t5'!U17+'t5'!V17</f>
        <v>0</v>
      </c>
      <c r="E16" s="305">
        <f>'t4'!T25</f>
        <v>0</v>
      </c>
      <c r="F16" s="306">
        <f>'t12'!C16</f>
        <v>0</v>
      </c>
      <c r="G16" s="324" t="str">
        <f>IF(OR(AND(NOT(C16),NOT(D16),NOT(E16),NOT(F16)),AND((OR(C16,D16,E16)),F16)),"OK","ERRORE")</f>
        <v>OK</v>
      </c>
    </row>
    <row r="17" spans="1:7" ht="13.2" x14ac:dyDescent="0.25">
      <c r="A17" s="120" t="str">
        <f>'t1'!A17</f>
        <v>FUNZIONARI ED ELEVATA QUALIFICAZIONE</v>
      </c>
      <c r="B17" s="91" t="str">
        <f>'t1'!B17</f>
        <v>0FZEQF</v>
      </c>
      <c r="C17" s="621">
        <f>('t1'!K17+'t1'!L17)</f>
        <v>0</v>
      </c>
      <c r="D17" s="305">
        <f>'t5'!U18+'t5'!V18</f>
        <v>0</v>
      </c>
      <c r="E17" s="305">
        <f>'t4'!T26</f>
        <v>0</v>
      </c>
      <c r="F17" s="306">
        <f>'t12'!C17</f>
        <v>0</v>
      </c>
      <c r="G17" s="324" t="str">
        <f t="shared" si="0"/>
        <v>OK</v>
      </c>
    </row>
    <row r="18" spans="1:7" ht="13.2" x14ac:dyDescent="0.25">
      <c r="A18" s="120" t="str">
        <f>'t1'!A18</f>
        <v>ISTRUTTORI</v>
      </c>
      <c r="B18" s="91" t="str">
        <f>'t1'!B18</f>
        <v>0IR000</v>
      </c>
      <c r="C18" s="621">
        <f>('t1'!K18+'t1'!L18)</f>
        <v>0</v>
      </c>
      <c r="D18" s="305">
        <f>'t5'!U19+'t5'!V19</f>
        <v>0</v>
      </c>
      <c r="E18" s="305">
        <f>'t4'!T27</f>
        <v>0</v>
      </c>
      <c r="F18" s="306">
        <f>'t12'!C18</f>
        <v>0</v>
      </c>
      <c r="G18" s="324" t="str">
        <f t="shared" si="0"/>
        <v>OK</v>
      </c>
    </row>
    <row r="19" spans="1:7" ht="13.2" x14ac:dyDescent="0.25">
      <c r="A19" s="120" t="str">
        <f>'t1'!A19</f>
        <v>OPERATORI ESPERTI</v>
      </c>
      <c r="B19" s="91" t="str">
        <f>'t1'!B19</f>
        <v>0OEESP</v>
      </c>
      <c r="C19" s="621">
        <f>('t1'!K19+'t1'!L19)</f>
        <v>0</v>
      </c>
      <c r="D19" s="305">
        <f>'t5'!U20+'t5'!V20</f>
        <v>0</v>
      </c>
      <c r="E19" s="305">
        <f>'t4'!T28</f>
        <v>0</v>
      </c>
      <c r="F19" s="306">
        <f>'t12'!C19</f>
        <v>0</v>
      </c>
      <c r="G19" s="324" t="str">
        <f t="shared" si="0"/>
        <v>OK</v>
      </c>
    </row>
    <row r="20" spans="1:7" ht="13.2" x14ac:dyDescent="0.25">
      <c r="A20" s="120" t="str">
        <f>'t1'!A20</f>
        <v>OPERATORI</v>
      </c>
      <c r="B20" s="91" t="str">
        <f>'t1'!B20</f>
        <v>0OP000</v>
      </c>
      <c r="C20" s="621">
        <f>('t1'!K20+'t1'!L20)</f>
        <v>0</v>
      </c>
      <c r="D20" s="305">
        <f>'t5'!U21+'t5'!V21</f>
        <v>0</v>
      </c>
      <c r="E20" s="305">
        <f>'t4'!T29</f>
        <v>0</v>
      </c>
      <c r="F20" s="306">
        <f>'t12'!C20</f>
        <v>0</v>
      </c>
      <c r="G20" s="324" t="str">
        <f t="shared" si="0"/>
        <v>OK</v>
      </c>
    </row>
    <row r="21" spans="1:7" ht="13.2" x14ac:dyDescent="0.25">
      <c r="A21" s="120" t="str">
        <f>'t1'!A21</f>
        <v>CONTRATTISTI</v>
      </c>
      <c r="B21" s="91" t="str">
        <f>'t1'!B21</f>
        <v>000061</v>
      </c>
      <c r="C21" s="621">
        <f>('t1'!K21+'t1'!L21)</f>
        <v>0</v>
      </c>
      <c r="D21" s="305">
        <f>'t5'!U22+'t5'!V22</f>
        <v>0</v>
      </c>
      <c r="E21" s="305">
        <f>'t4'!T30</f>
        <v>0</v>
      </c>
      <c r="F21" s="306">
        <f>'t12'!C21</f>
        <v>0</v>
      </c>
      <c r="G21" s="324" t="str">
        <f>IF(OR(AND(NOT(C21),NOT(D21),NOT(E21),NOT(F21)),AND((OR(C21,D21,E21)),F21)),"OK","ERRORE")</f>
        <v>OK</v>
      </c>
    </row>
    <row r="22" spans="1:7" ht="13.2" x14ac:dyDescent="0.25">
      <c r="A22" s="120" t="str">
        <f>'t1'!A22</f>
        <v>COLLABORATORE A T.D. ART. 90 TUEL</v>
      </c>
      <c r="B22" s="91" t="str">
        <f>'t1'!B22</f>
        <v>000096</v>
      </c>
      <c r="C22" s="621">
        <f>('t1'!K22+'t1'!L22)</f>
        <v>0</v>
      </c>
      <c r="D22" s="305">
        <f>'t5'!U23+'t5'!V23</f>
        <v>0</v>
      </c>
      <c r="E22" s="305">
        <f>'t4'!T31</f>
        <v>0</v>
      </c>
      <c r="F22" s="306">
        <f>'t12'!C22</f>
        <v>0</v>
      </c>
      <c r="G22" s="324" t="str">
        <f t="shared" si="0"/>
        <v>OK</v>
      </c>
    </row>
  </sheetData>
  <sheetProtection algorithmName="SHA-512" hashValue="R3KKJqE2koA0CQa8I8BT6kdU29VvjSRRnjNnaOxfLGL76nU2g/fgggamM53660H5SV3jAla+RxVSN/AJve7gOA==" saltValue="J5dtRYbHuk8rzKooUMTXQA==" spinCount="100000"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1" orientation="landscape" horizontalDpi="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31">
    <pageSetUpPr fitToPage="1"/>
  </sheetPr>
  <dimension ref="A1:I22"/>
  <sheetViews>
    <sheetView showGridLines="0" workbookViewId="0">
      <pane ySplit="5" topLeftCell="A6" activePane="bottomLeft" state="frozen"/>
      <selection activeCell="A2" sqref="A2"/>
      <selection pane="bottomLeft" activeCell="B5" sqref="B5"/>
    </sheetView>
  </sheetViews>
  <sheetFormatPr defaultRowHeight="10.199999999999999" x14ac:dyDescent="0.2"/>
  <cols>
    <col min="1" max="1" width="43.28515625" style="3" customWidth="1"/>
    <col min="2" max="2" width="11.28515625" style="2" customWidth="1"/>
    <col min="3" max="3" width="22.28515625" style="2" customWidth="1"/>
    <col min="4" max="4" width="26.7109375" style="322" customWidth="1"/>
    <col min="5" max="5" width="15.7109375" style="2" customWidth="1"/>
    <col min="6" max="6" width="9.28515625" style="98" customWidth="1"/>
  </cols>
  <sheetData>
    <row r="1" spans="1:9" s="3" customFormat="1" ht="43.5" customHeight="1" x14ac:dyDescent="0.2">
      <c r="A1" s="1720" t="str">
        <f>'t1'!A1</f>
        <v>REGIONI ED AUTONOMIE LOCALI - anno 2023</v>
      </c>
      <c r="B1" s="1720"/>
      <c r="C1" s="1720"/>
      <c r="D1" s="1720"/>
      <c r="E1" s="1720"/>
      <c r="I1"/>
    </row>
    <row r="2" spans="1:9" s="3" customFormat="1" ht="12.75" customHeight="1" x14ac:dyDescent="0.2">
      <c r="C2" s="1733"/>
      <c r="D2" s="1733"/>
      <c r="E2" s="1733"/>
      <c r="F2" s="285"/>
      <c r="I2"/>
    </row>
    <row r="3" spans="1:9" s="3" customFormat="1" ht="21" customHeight="1" x14ac:dyDescent="0.25">
      <c r="A3" s="172" t="s">
        <v>386</v>
      </c>
      <c r="B3" s="2"/>
      <c r="D3" s="323"/>
      <c r="E3" s="2"/>
    </row>
    <row r="4" spans="1:9" ht="81.75" customHeight="1" x14ac:dyDescent="0.2">
      <c r="A4" s="158" t="s">
        <v>230</v>
      </c>
      <c r="B4" s="159" t="s">
        <v>192</v>
      </c>
      <c r="C4" s="159" t="s">
        <v>309</v>
      </c>
      <c r="D4" s="358" t="s">
        <v>358</v>
      </c>
      <c r="E4" s="159" t="s">
        <v>334</v>
      </c>
    </row>
    <row r="5" spans="1:9" s="175" customFormat="1" x14ac:dyDescent="0.2">
      <c r="A5" s="157"/>
      <c r="B5" s="170"/>
      <c r="C5" s="170" t="s">
        <v>194</v>
      </c>
      <c r="D5" s="359" t="s">
        <v>195</v>
      </c>
      <c r="E5" s="170"/>
      <c r="F5" s="174"/>
    </row>
    <row r="6" spans="1:9" ht="13.2" x14ac:dyDescent="0.25">
      <c r="A6" s="120" t="str">
        <f>'t1'!A6</f>
        <v>SEGRETARIO A</v>
      </c>
      <c r="B6" s="91" t="str">
        <f>'t1'!B6</f>
        <v>0D0102</v>
      </c>
      <c r="C6" s="305">
        <f>'t13'!Y6</f>
        <v>0</v>
      </c>
      <c r="D6" s="306">
        <f>('t3'!K6+'t3'!L6+'t3'!M6+'t3'!N6+'t3'!O6+'t3'!P6)+('t12'!C6/12)</f>
        <v>0</v>
      </c>
      <c r="E6" s="324" t="str">
        <f>IF(OR((NOT(C6)),(AND(C6&gt;=0,D6&gt;0))),"OK","ERRORE")</f>
        <v>OK</v>
      </c>
    </row>
    <row r="7" spans="1:9" ht="13.2" x14ac:dyDescent="0.25">
      <c r="A7" s="120" t="str">
        <f>'t1'!A7</f>
        <v>SEGRETARIO B</v>
      </c>
      <c r="B7" s="91" t="str">
        <f>'t1'!B7</f>
        <v>0D0103</v>
      </c>
      <c r="C7" s="305">
        <f>'t13'!Y7</f>
        <v>0</v>
      </c>
      <c r="D7" s="306">
        <f>('t3'!K7+'t3'!L7+'t3'!M7+'t3'!N7+'t3'!O7+'t3'!P7)+('t12'!C7/12)</f>
        <v>0</v>
      </c>
      <c r="E7" s="324" t="str">
        <f t="shared" ref="E7:E22" si="0">IF(OR((NOT(C7)),(AND(C7&gt;=0,D7&gt;0))),"OK","ERRORE")</f>
        <v>OK</v>
      </c>
    </row>
    <row r="8" spans="1:9" ht="13.2" x14ac:dyDescent="0.25">
      <c r="A8" s="120" t="str">
        <f>'t1'!A8</f>
        <v>SEGRETARIO C</v>
      </c>
      <c r="B8" s="91" t="str">
        <f>'t1'!B8</f>
        <v>0D0485</v>
      </c>
      <c r="C8" s="305">
        <f>'t13'!Y8</f>
        <v>0</v>
      </c>
      <c r="D8" s="306">
        <f>('t3'!K8+'t3'!L8+'t3'!M8+'t3'!N8+'t3'!O8+'t3'!P8)+('t12'!C8/12)</f>
        <v>0</v>
      </c>
      <c r="E8" s="324" t="str">
        <f t="shared" si="0"/>
        <v>OK</v>
      </c>
    </row>
    <row r="9" spans="1:9" ht="13.2" x14ac:dyDescent="0.25">
      <c r="A9" s="120" t="str">
        <f>'t1'!A9</f>
        <v>DIRETTORE  GENERALE</v>
      </c>
      <c r="B9" s="91" t="str">
        <f>'t1'!B9</f>
        <v>0D0097</v>
      </c>
      <c r="C9" s="305">
        <f>'t13'!Y9</f>
        <v>0</v>
      </c>
      <c r="D9" s="306">
        <f>('t3'!K9+'t3'!L9+'t3'!M9+'t3'!N9+'t3'!O9+'t3'!P9)+('t12'!C9/12)</f>
        <v>0</v>
      </c>
      <c r="E9" s="324" t="str">
        <f>IF(OR((NOT(C9)),(AND(C9&gt;=0,D9&gt;0))),"OK","ERRORE")</f>
        <v>OK</v>
      </c>
    </row>
    <row r="10" spans="1:9" ht="13.2" x14ac:dyDescent="0.25">
      <c r="A10" s="120" t="str">
        <f>'t1'!A10</f>
        <v>ALTE SPECIALIZZ. FUORI D.O.</v>
      </c>
      <c r="B10" s="91" t="str">
        <f>'t1'!B10</f>
        <v>0D0095</v>
      </c>
      <c r="C10" s="305">
        <f>'t13'!Y10</f>
        <v>0</v>
      </c>
      <c r="D10" s="306">
        <f>('t3'!K10+'t3'!L10+'t3'!M10+'t3'!N10+'t3'!O10+'t3'!P10)+('t12'!C10/12)</f>
        <v>0</v>
      </c>
      <c r="E10" s="324" t="str">
        <f>IF(OR((NOT(C10)),(AND(C10&gt;=0,D10&gt;0))),"OK","ERRORE")</f>
        <v>OK</v>
      </c>
    </row>
    <row r="11" spans="1:9" ht="13.2" x14ac:dyDescent="0.25">
      <c r="A11" s="120" t="str">
        <f>'t1'!A11</f>
        <v>DIRIGENTE A TEMPO DETERMINATO FUORI D.O.</v>
      </c>
      <c r="B11" s="91" t="str">
        <f>'t1'!B11</f>
        <v>0D0098</v>
      </c>
      <c r="C11" s="305">
        <f>'t13'!Y11</f>
        <v>0</v>
      </c>
      <c r="D11" s="306">
        <f>('t3'!K11+'t3'!L11+'t3'!M11+'t3'!N11+'t3'!O11+'t3'!P11)+('t12'!C11/12)</f>
        <v>0</v>
      </c>
      <c r="E11" s="324" t="str">
        <f>IF(OR((NOT(C11)),(AND(C11&gt;=0,D11&gt;0))),"OK","ERRORE")</f>
        <v>OK</v>
      </c>
    </row>
    <row r="12" spans="1:9" ht="13.2" x14ac:dyDescent="0.25">
      <c r="A12" s="120" t="str">
        <f>'t1'!A12</f>
        <v>SEGRETARIO GENERALE CCIAA</v>
      </c>
      <c r="B12" s="91" t="str">
        <f>'t1'!B12</f>
        <v>0D0104</v>
      </c>
      <c r="C12" s="305">
        <f>'t13'!Y12</f>
        <v>0</v>
      </c>
      <c r="D12" s="306">
        <f>('t3'!K12+'t3'!L12+'t3'!M12+'t3'!N12+'t3'!O12+'t3'!P12)+('t12'!C12/12)</f>
        <v>0</v>
      </c>
      <c r="E12" s="324" t="str">
        <f>IF(OR((NOT(C12)),(AND(C12&gt;=0,D12&gt;0))),"OK","ERRORE")</f>
        <v>OK</v>
      </c>
    </row>
    <row r="13" spans="1:9" ht="13.2" x14ac:dyDescent="0.25">
      <c r="A13" s="120" t="str">
        <f>'t1'!A13</f>
        <v>DIRIGENTE A TEMPO INDETERMINATO</v>
      </c>
      <c r="B13" s="91" t="str">
        <f>'t1'!B13</f>
        <v>0D0164</v>
      </c>
      <c r="C13" s="305">
        <f>'t13'!Y13</f>
        <v>0</v>
      </c>
      <c r="D13" s="306">
        <f>('t3'!K13+'t3'!L13+'t3'!M13+'t3'!N13+'t3'!O13+'t3'!P13)+('t12'!C13/12)</f>
        <v>0</v>
      </c>
      <c r="E13" s="324" t="str">
        <f>IF(OR((NOT(C13)),(AND(C13&gt;=0,D13&gt;0))),"OK","ERRORE")</f>
        <v>OK</v>
      </c>
    </row>
    <row r="14" spans="1:9" ht="13.2" x14ac:dyDescent="0.25">
      <c r="A14" s="120" t="str">
        <f>'t1'!A14</f>
        <v>DIRIGENTE A TEMPO DETERMINATO IN D.O.</v>
      </c>
      <c r="B14" s="91" t="str">
        <f>'t1'!B14</f>
        <v>0D0165</v>
      </c>
      <c r="C14" s="305">
        <f>'t13'!Y14</f>
        <v>0</v>
      </c>
      <c r="D14" s="306">
        <f>('t3'!K14+'t3'!L14+'t3'!M14+'t3'!N14+'t3'!O14+'t3'!P14)+('t12'!C14/12)</f>
        <v>0</v>
      </c>
      <c r="E14" s="324" t="str">
        <f t="shared" si="0"/>
        <v>OK</v>
      </c>
    </row>
    <row r="15" spans="1:9" ht="13.2" x14ac:dyDescent="0.25">
      <c r="A15" s="120" t="str">
        <f>'t1'!A15</f>
        <v xml:space="preserve">ALTE SPECIALIZZ. IN D.O. </v>
      </c>
      <c r="B15" s="91" t="str">
        <f>'t1'!B15</f>
        <v>0D0I95</v>
      </c>
      <c r="C15" s="305">
        <f>'t13'!Y15</f>
        <v>0</v>
      </c>
      <c r="D15" s="306">
        <f>('t3'!K15+'t3'!L15+'t3'!M15+'t3'!N15+'t3'!O15+'t3'!P15)+('t12'!C15/12)</f>
        <v>0</v>
      </c>
      <c r="E15" s="324" t="str">
        <f t="shared" si="0"/>
        <v>OK</v>
      </c>
    </row>
    <row r="16" spans="1:9" ht="13.2" x14ac:dyDescent="0.25">
      <c r="A16" s="120" t="str">
        <f>'t1'!A16</f>
        <v>RESPONSABILE DEI SERVIZI O DEGLI UFFICI IN D.O</v>
      </c>
      <c r="B16" s="91" t="str">
        <f>'t1'!B16</f>
        <v>0D0I96</v>
      </c>
      <c r="C16" s="305">
        <f>'t13'!Y16</f>
        <v>0</v>
      </c>
      <c r="D16" s="306">
        <f>('t3'!K16+'t3'!L16+'t3'!M16+'t3'!N16+'t3'!O16+'t3'!P16)+('t12'!C16/12)</f>
        <v>0</v>
      </c>
      <c r="E16" s="324" t="str">
        <f>IF(OR((NOT(C16)),(AND(C16&gt;=0,D16&gt;0))),"OK","ERRORE")</f>
        <v>OK</v>
      </c>
    </row>
    <row r="17" spans="1:5" ht="13.2" x14ac:dyDescent="0.25">
      <c r="A17" s="120" t="str">
        <f>'t1'!A17</f>
        <v>FUNZIONARI ED ELEVATA QUALIFICAZIONE</v>
      </c>
      <c r="B17" s="91" t="str">
        <f>'t1'!B17</f>
        <v>0FZEQF</v>
      </c>
      <c r="C17" s="305">
        <f>'t13'!Y17</f>
        <v>0</v>
      </c>
      <c r="D17" s="306">
        <f>('t3'!K17+'t3'!L17+'t3'!M17+'t3'!N17+'t3'!O17+'t3'!P17)+('t12'!C17/12)</f>
        <v>0</v>
      </c>
      <c r="E17" s="324" t="str">
        <f t="shared" si="0"/>
        <v>OK</v>
      </c>
    </row>
    <row r="18" spans="1:5" ht="13.2" x14ac:dyDescent="0.25">
      <c r="A18" s="120" t="str">
        <f>'t1'!A18</f>
        <v>ISTRUTTORI</v>
      </c>
      <c r="B18" s="91" t="str">
        <f>'t1'!B18</f>
        <v>0IR000</v>
      </c>
      <c r="C18" s="305">
        <f>'t13'!Y18</f>
        <v>0</v>
      </c>
      <c r="D18" s="306">
        <f>('t3'!K18+'t3'!L18+'t3'!M18+'t3'!N18+'t3'!O18+'t3'!P18)+('t12'!C18/12)</f>
        <v>0</v>
      </c>
      <c r="E18" s="324" t="str">
        <f t="shared" si="0"/>
        <v>OK</v>
      </c>
    </row>
    <row r="19" spans="1:5" ht="13.2" x14ac:dyDescent="0.25">
      <c r="A19" s="120" t="str">
        <f>'t1'!A19</f>
        <v>OPERATORI ESPERTI</v>
      </c>
      <c r="B19" s="91" t="str">
        <f>'t1'!B19</f>
        <v>0OEESP</v>
      </c>
      <c r="C19" s="305">
        <f>'t13'!Y19</f>
        <v>0</v>
      </c>
      <c r="D19" s="306">
        <f>('t3'!K19+'t3'!L19+'t3'!M19+'t3'!N19+'t3'!O19+'t3'!P19)+('t12'!C19/12)</f>
        <v>0</v>
      </c>
      <c r="E19" s="324" t="str">
        <f t="shared" si="0"/>
        <v>OK</v>
      </c>
    </row>
    <row r="20" spans="1:5" ht="13.2" x14ac:dyDescent="0.25">
      <c r="A20" s="120" t="str">
        <f>'t1'!A20</f>
        <v>OPERATORI</v>
      </c>
      <c r="B20" s="91" t="str">
        <f>'t1'!B20</f>
        <v>0OP000</v>
      </c>
      <c r="C20" s="305">
        <f>'t13'!Y20</f>
        <v>0</v>
      </c>
      <c r="D20" s="306">
        <f>('t3'!K20+'t3'!L20+'t3'!M20+'t3'!N20+'t3'!O20+'t3'!P20)+('t12'!C20/12)</f>
        <v>0</v>
      </c>
      <c r="E20" s="324" t="str">
        <f t="shared" si="0"/>
        <v>OK</v>
      </c>
    </row>
    <row r="21" spans="1:5" ht="13.2" x14ac:dyDescent="0.25">
      <c r="A21" s="120" t="str">
        <f>'t1'!A21</f>
        <v>CONTRATTISTI</v>
      </c>
      <c r="B21" s="91" t="str">
        <f>'t1'!B21</f>
        <v>000061</v>
      </c>
      <c r="C21" s="305">
        <f>'t13'!Y21</f>
        <v>0</v>
      </c>
      <c r="D21" s="306">
        <f>('t3'!K21+'t3'!L21+'t3'!M21+'t3'!N21+'t3'!O21+'t3'!P21)+('t12'!C21/12)</f>
        <v>0</v>
      </c>
      <c r="E21" s="324" t="str">
        <f>IF(OR((NOT(C21)),(AND(C21&gt;=0,D21&gt;0))),"OK","ERRORE")</f>
        <v>OK</v>
      </c>
    </row>
    <row r="22" spans="1:5" ht="13.2" x14ac:dyDescent="0.25">
      <c r="A22" s="120" t="str">
        <f>'t1'!A22</f>
        <v>COLLABORATORE A T.D. ART. 90 TUEL</v>
      </c>
      <c r="B22" s="91" t="str">
        <f>'t1'!B22</f>
        <v>000096</v>
      </c>
      <c r="C22" s="305">
        <f>'t13'!Y22</f>
        <v>0</v>
      </c>
      <c r="D22" s="306">
        <f>('t3'!K22+'t3'!L22+'t3'!M22+'t3'!N22+'t3'!O22+'t3'!P22)+('t12'!C22/12)</f>
        <v>0</v>
      </c>
      <c r="E22" s="324" t="str">
        <f t="shared" si="0"/>
        <v>OK</v>
      </c>
    </row>
  </sheetData>
  <sheetProtection algorithmName="SHA-512" hashValue="V5XxwZfOV4z0zQ7BmArQpVltJDThbc0gnhmkoT3XuQSBlObQVimwehvvzx+7tk5sY1YEpY9ytfBmLX2fCckRJA==" saltValue="4ETqz3KVIXQW5HSx5i4egA==" spinCount="100000"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28">
    <pageSetUpPr fitToPage="1"/>
  </sheetPr>
  <dimension ref="A1:W22"/>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5" sqref="B5"/>
    </sheetView>
  </sheetViews>
  <sheetFormatPr defaultRowHeight="10.199999999999999" x14ac:dyDescent="0.2"/>
  <cols>
    <col min="1" max="1" width="38.7109375" style="3" customWidth="1"/>
    <col min="2" max="2" width="10" style="2" customWidth="1"/>
    <col min="3" max="8" width="11.7109375" style="2" customWidth="1"/>
    <col min="9" max="9" width="13.7109375" style="2" customWidth="1"/>
    <col min="10" max="11" width="16.7109375" style="2" customWidth="1"/>
    <col min="12" max="12" width="58.7109375" customWidth="1"/>
  </cols>
  <sheetData>
    <row r="1" spans="1:23" s="3" customFormat="1" ht="43.5" customHeight="1" thickBot="1" x14ac:dyDescent="0.25">
      <c r="A1" s="1874" t="str">
        <f>'t1'!A1</f>
        <v>REGIONI ED AUTONOMIE LOCALI - anno 2023</v>
      </c>
      <c r="B1" s="1875"/>
      <c r="C1" s="1875"/>
      <c r="D1" s="1875"/>
      <c r="E1" s="1875"/>
      <c r="F1" s="1875"/>
      <c r="G1" s="1875"/>
      <c r="H1" s="1875"/>
      <c r="I1" s="1875"/>
      <c r="J1" s="1875"/>
      <c r="K1" s="1875"/>
      <c r="L1" s="1876"/>
      <c r="M1" s="284"/>
      <c r="W1"/>
    </row>
    <row r="2" spans="1:23" s="3" customFormat="1" ht="12.75" customHeight="1" x14ac:dyDescent="0.2">
      <c r="D2" s="1733"/>
      <c r="E2" s="1733"/>
      <c r="F2" s="1733"/>
      <c r="G2" s="1733"/>
      <c r="H2" s="1733"/>
      <c r="I2" s="1733"/>
      <c r="J2" s="1733"/>
      <c r="K2" s="1733"/>
      <c r="W2"/>
    </row>
    <row r="3" spans="1:23" s="3" customFormat="1" ht="29.25" customHeight="1" x14ac:dyDescent="0.25">
      <c r="A3" s="172" t="s">
        <v>636</v>
      </c>
      <c r="B3" s="2"/>
      <c r="C3" s="2"/>
    </row>
    <row r="4" spans="1:23" ht="51" x14ac:dyDescent="0.2">
      <c r="A4" s="158" t="s">
        <v>230</v>
      </c>
      <c r="B4" s="159" t="s">
        <v>192</v>
      </c>
      <c r="C4" s="159" t="s">
        <v>47</v>
      </c>
      <c r="D4" s="159" t="s">
        <v>48</v>
      </c>
      <c r="E4" s="159" t="s">
        <v>49</v>
      </c>
      <c r="F4" s="159" t="s">
        <v>50</v>
      </c>
      <c r="G4" s="159" t="s">
        <v>51</v>
      </c>
      <c r="H4" s="159" t="s">
        <v>52</v>
      </c>
      <c r="I4" s="159" t="s">
        <v>53</v>
      </c>
      <c r="J4" s="159" t="s">
        <v>54</v>
      </c>
      <c r="K4" s="159" t="s">
        <v>55</v>
      </c>
      <c r="L4" s="529" t="s">
        <v>487</v>
      </c>
    </row>
    <row r="5" spans="1:23" s="175" customFormat="1" ht="51" x14ac:dyDescent="0.2">
      <c r="A5" s="157"/>
      <c r="B5" s="170"/>
      <c r="C5" s="170" t="s">
        <v>194</v>
      </c>
      <c r="D5" s="170" t="s">
        <v>195</v>
      </c>
      <c r="E5" s="170" t="s">
        <v>196</v>
      </c>
      <c r="F5" s="170" t="s">
        <v>197</v>
      </c>
      <c r="G5" s="170" t="s">
        <v>198</v>
      </c>
      <c r="H5" s="170" t="s">
        <v>218</v>
      </c>
      <c r="I5" s="170"/>
      <c r="J5" s="580" t="s">
        <v>509</v>
      </c>
      <c r="K5" s="580" t="s">
        <v>603</v>
      </c>
      <c r="L5" s="582"/>
    </row>
    <row r="6" spans="1:23" s="806" customFormat="1" ht="13.2" x14ac:dyDescent="0.25">
      <c r="A6" s="120" t="str">
        <f>'t1'!A6</f>
        <v>SEGRETARIO A</v>
      </c>
      <c r="B6" s="91" t="str">
        <f>'t1'!B6</f>
        <v>0D0102</v>
      </c>
      <c r="C6" s="807">
        <f>'t11'!W8+'t11'!X8</f>
        <v>0</v>
      </c>
      <c r="D6" s="807">
        <f>'t1'!K6+'t1'!L6</f>
        <v>0</v>
      </c>
      <c r="E6" s="807">
        <f>'t3'!K6+'t3'!L6+'t3'!M6+'t3'!N6+'t3'!O6+'t3'!P6</f>
        <v>0</v>
      </c>
      <c r="F6" s="807">
        <f>'t4'!T15</f>
        <v>0</v>
      </c>
      <c r="G6" s="303">
        <f>'t4'!C32</f>
        <v>0</v>
      </c>
      <c r="H6" s="807">
        <f>'t5'!U7+'t5'!V7</f>
        <v>0</v>
      </c>
      <c r="I6" s="324" t="str">
        <f t="shared" ref="I6:I22" si="0">IF(AND(J6="OK",K6="OK"),"OK","ERRORE")</f>
        <v>OK</v>
      </c>
      <c r="J6" s="324" t="str">
        <f t="shared" ref="J6:J22" si="1">IF(AND(C6&gt;0,D6=0,E6=0,F6=0,G6=0,H6=0),"KO","OK")</f>
        <v>OK</v>
      </c>
      <c r="K6" s="324" t="str">
        <f t="shared" ref="K6:K22" si="2">IF(AND(C6=0,OR(D6&gt;0,E6&gt;0,F6&gt;0,G6&gt;0,H6&gt;0)),"KO","OK")</f>
        <v>OK</v>
      </c>
      <c r="L6" s="583" t="str">
        <f>IF(K6="KO",$K$5,IF(J6="KO",$J$5,""))</f>
        <v/>
      </c>
    </row>
    <row r="7" spans="1:23" ht="13.2" x14ac:dyDescent="0.25">
      <c r="A7" s="120" t="str">
        <f>'t1'!A7</f>
        <v>SEGRETARIO B</v>
      </c>
      <c r="B7" s="91" t="str">
        <f>'t1'!B7</f>
        <v>0D0103</v>
      </c>
      <c r="C7" s="807">
        <f>'t11'!W9+'t11'!X9</f>
        <v>0</v>
      </c>
      <c r="D7" s="807">
        <f>'t1'!K7+'t1'!L7</f>
        <v>0</v>
      </c>
      <c r="E7" s="807">
        <f>'t3'!K7+'t3'!L7+'t3'!M7+'t3'!N7+'t3'!O7+'t3'!P7</f>
        <v>0</v>
      </c>
      <c r="F7" s="305">
        <f>'t4'!T16</f>
        <v>0</v>
      </c>
      <c r="G7" s="303">
        <f>'t4'!D32</f>
        <v>0</v>
      </c>
      <c r="H7" s="305">
        <f>'t5'!U8+'t5'!V8</f>
        <v>0</v>
      </c>
      <c r="I7" s="324" t="str">
        <f t="shared" si="0"/>
        <v>OK</v>
      </c>
      <c r="J7" s="324" t="str">
        <f t="shared" si="1"/>
        <v>OK</v>
      </c>
      <c r="K7" s="324" t="str">
        <f t="shared" si="2"/>
        <v>OK</v>
      </c>
      <c r="L7" s="583" t="str">
        <f t="shared" ref="L7:L22" si="3">IF(K7="KO",$K$5,IF(J7="KO",$J$5,""))</f>
        <v/>
      </c>
    </row>
    <row r="8" spans="1:23" ht="13.2" x14ac:dyDescent="0.25">
      <c r="A8" s="120" t="str">
        <f>'t1'!A8</f>
        <v>SEGRETARIO C</v>
      </c>
      <c r="B8" s="91" t="str">
        <f>'t1'!B8</f>
        <v>0D0485</v>
      </c>
      <c r="C8" s="807">
        <f>'t11'!W10+'t11'!X10</f>
        <v>0</v>
      </c>
      <c r="D8" s="807">
        <f>'t1'!K8+'t1'!L8</f>
        <v>0</v>
      </c>
      <c r="E8" s="807">
        <f>'t3'!K8+'t3'!L8+'t3'!M8+'t3'!N8+'t3'!O8+'t3'!P8</f>
        <v>0</v>
      </c>
      <c r="F8" s="305">
        <f>'t4'!T17</f>
        <v>0</v>
      </c>
      <c r="G8" s="303">
        <f>'t4'!E32</f>
        <v>0</v>
      </c>
      <c r="H8" s="305">
        <f>'t5'!U9+'t5'!V9</f>
        <v>0</v>
      </c>
      <c r="I8" s="324" t="str">
        <f t="shared" si="0"/>
        <v>OK</v>
      </c>
      <c r="J8" s="324" t="str">
        <f t="shared" si="1"/>
        <v>OK</v>
      </c>
      <c r="K8" s="324" t="str">
        <f t="shared" si="2"/>
        <v>OK</v>
      </c>
      <c r="L8" s="583" t="str">
        <f t="shared" si="3"/>
        <v/>
      </c>
    </row>
    <row r="9" spans="1:23" ht="13.2" x14ac:dyDescent="0.25">
      <c r="A9" s="120" t="str">
        <f>'t1'!A9</f>
        <v>DIRETTORE  GENERALE</v>
      </c>
      <c r="B9" s="91" t="str">
        <f>'t1'!B9</f>
        <v>0D0097</v>
      </c>
      <c r="C9" s="807">
        <f>'t11'!W11+'t11'!X11</f>
        <v>0</v>
      </c>
      <c r="D9" s="807">
        <f>'t1'!K9+'t1'!L9</f>
        <v>0</v>
      </c>
      <c r="E9" s="807">
        <f>'t3'!K9+'t3'!L9+'t3'!M9+'t3'!N9+'t3'!O9+'t3'!P9</f>
        <v>0</v>
      </c>
      <c r="F9" s="305">
        <f>'t4'!T18</f>
        <v>0</v>
      </c>
      <c r="G9" s="303">
        <f>'t4'!F32</f>
        <v>0</v>
      </c>
      <c r="H9" s="305">
        <f>'t5'!U10+'t5'!V10</f>
        <v>0</v>
      </c>
      <c r="I9" s="324" t="str">
        <f t="shared" si="0"/>
        <v>OK</v>
      </c>
      <c r="J9" s="324" t="str">
        <f t="shared" si="1"/>
        <v>OK</v>
      </c>
      <c r="K9" s="324" t="str">
        <f t="shared" si="2"/>
        <v>OK</v>
      </c>
      <c r="L9" s="583" t="str">
        <f t="shared" si="3"/>
        <v/>
      </c>
    </row>
    <row r="10" spans="1:23" ht="13.2" x14ac:dyDescent="0.25">
      <c r="A10" s="120" t="str">
        <f>'t1'!A10</f>
        <v>ALTE SPECIALIZZ. FUORI D.O.</v>
      </c>
      <c r="B10" s="91" t="str">
        <f>'t1'!B10</f>
        <v>0D0095</v>
      </c>
      <c r="C10" s="807">
        <f>'t11'!W12+'t11'!X12</f>
        <v>0</v>
      </c>
      <c r="D10" s="807">
        <f>'t1'!K10+'t1'!L10</f>
        <v>0</v>
      </c>
      <c r="E10" s="807">
        <f>'t3'!K10+'t3'!L10+'t3'!M10+'t3'!N10+'t3'!O10+'t3'!P10</f>
        <v>0</v>
      </c>
      <c r="F10" s="305">
        <f>'t4'!T19</f>
        <v>0</v>
      </c>
      <c r="G10" s="303">
        <f>'t4'!G32</f>
        <v>0</v>
      </c>
      <c r="H10" s="305">
        <f>'t5'!U11+'t5'!V11</f>
        <v>0</v>
      </c>
      <c r="I10" s="324" t="str">
        <f t="shared" si="0"/>
        <v>OK</v>
      </c>
      <c r="J10" s="324" t="str">
        <f t="shared" si="1"/>
        <v>OK</v>
      </c>
      <c r="K10" s="324" t="str">
        <f t="shared" si="2"/>
        <v>OK</v>
      </c>
      <c r="L10" s="583" t="str">
        <f t="shared" si="3"/>
        <v/>
      </c>
    </row>
    <row r="11" spans="1:23" ht="13.2" x14ac:dyDescent="0.25">
      <c r="A11" s="120" t="str">
        <f>'t1'!A11</f>
        <v>DIRIGENTE A TEMPO DETERMINATO FUORI D.O.</v>
      </c>
      <c r="B11" s="91" t="str">
        <f>'t1'!B11</f>
        <v>0D0098</v>
      </c>
      <c r="C11" s="807">
        <f>'t11'!W13+'t11'!X13</f>
        <v>0</v>
      </c>
      <c r="D11" s="807">
        <f>'t1'!K11+'t1'!L11</f>
        <v>0</v>
      </c>
      <c r="E11" s="807">
        <f>'t3'!K11+'t3'!L11+'t3'!M11+'t3'!N11+'t3'!O11+'t3'!P11</f>
        <v>0</v>
      </c>
      <c r="F11" s="305">
        <f>'t4'!T20</f>
        <v>0</v>
      </c>
      <c r="G11" s="303">
        <f>'t4'!H32</f>
        <v>0</v>
      </c>
      <c r="H11" s="305">
        <f>'t5'!U12+'t5'!V12</f>
        <v>0</v>
      </c>
      <c r="I11" s="324" t="str">
        <f t="shared" si="0"/>
        <v>OK</v>
      </c>
      <c r="J11" s="324" t="str">
        <f t="shared" si="1"/>
        <v>OK</v>
      </c>
      <c r="K11" s="324" t="str">
        <f t="shared" si="2"/>
        <v>OK</v>
      </c>
      <c r="L11" s="583" t="str">
        <f t="shared" si="3"/>
        <v/>
      </c>
    </row>
    <row r="12" spans="1:23" ht="13.2" x14ac:dyDescent="0.25">
      <c r="A12" s="120" t="str">
        <f>'t1'!A12</f>
        <v>SEGRETARIO GENERALE CCIAA</v>
      </c>
      <c r="B12" s="91" t="str">
        <f>'t1'!B12</f>
        <v>0D0104</v>
      </c>
      <c r="C12" s="807">
        <f>'t11'!W14+'t11'!X14</f>
        <v>0</v>
      </c>
      <c r="D12" s="807">
        <f>'t1'!K12+'t1'!L12</f>
        <v>0</v>
      </c>
      <c r="E12" s="807">
        <f>'t3'!K12+'t3'!L12+'t3'!M12+'t3'!N12+'t3'!O12+'t3'!P12</f>
        <v>0</v>
      </c>
      <c r="F12" s="305">
        <f>'t4'!T21</f>
        <v>0</v>
      </c>
      <c r="G12" s="303">
        <f>'t4'!I32</f>
        <v>0</v>
      </c>
      <c r="H12" s="305">
        <f>'t5'!U13+'t5'!V13</f>
        <v>0</v>
      </c>
      <c r="I12" s="324" t="str">
        <f t="shared" si="0"/>
        <v>OK</v>
      </c>
      <c r="J12" s="324" t="str">
        <f t="shared" si="1"/>
        <v>OK</v>
      </c>
      <c r="K12" s="324" t="str">
        <f t="shared" si="2"/>
        <v>OK</v>
      </c>
      <c r="L12" s="583" t="str">
        <f t="shared" si="3"/>
        <v/>
      </c>
    </row>
    <row r="13" spans="1:23" ht="13.2" x14ac:dyDescent="0.25">
      <c r="A13" s="120" t="str">
        <f>'t1'!A13</f>
        <v>DIRIGENTE A TEMPO INDETERMINATO</v>
      </c>
      <c r="B13" s="91" t="str">
        <f>'t1'!B13</f>
        <v>0D0164</v>
      </c>
      <c r="C13" s="807">
        <f>'t11'!W15+'t11'!X15</f>
        <v>0</v>
      </c>
      <c r="D13" s="807">
        <f>'t1'!K13+'t1'!L13</f>
        <v>0</v>
      </c>
      <c r="E13" s="807">
        <f>'t3'!K13+'t3'!L13+'t3'!M13+'t3'!N13+'t3'!O13+'t3'!P13</f>
        <v>0</v>
      </c>
      <c r="F13" s="305">
        <f>'t4'!T22</f>
        <v>0</v>
      </c>
      <c r="G13" s="303">
        <f>'t4'!J32</f>
        <v>0</v>
      </c>
      <c r="H13" s="305">
        <f>'t5'!U14+'t5'!V14</f>
        <v>0</v>
      </c>
      <c r="I13" s="324" t="str">
        <f t="shared" si="0"/>
        <v>OK</v>
      </c>
      <c r="J13" s="324" t="str">
        <f t="shared" si="1"/>
        <v>OK</v>
      </c>
      <c r="K13" s="324" t="str">
        <f t="shared" si="2"/>
        <v>OK</v>
      </c>
      <c r="L13" s="583" t="str">
        <f t="shared" si="3"/>
        <v/>
      </c>
    </row>
    <row r="14" spans="1:23" ht="13.2" x14ac:dyDescent="0.25">
      <c r="A14" s="120" t="str">
        <f>'t1'!A14</f>
        <v>DIRIGENTE A TEMPO DETERMINATO IN D.O.</v>
      </c>
      <c r="B14" s="91" t="str">
        <f>'t1'!B14</f>
        <v>0D0165</v>
      </c>
      <c r="C14" s="807">
        <f>'t11'!W16+'t11'!X16</f>
        <v>0</v>
      </c>
      <c r="D14" s="807">
        <f>'t1'!K14+'t1'!L14</f>
        <v>0</v>
      </c>
      <c r="E14" s="807">
        <f>'t3'!K14+'t3'!L14+'t3'!M14+'t3'!N14+'t3'!O14+'t3'!P14</f>
        <v>0</v>
      </c>
      <c r="F14" s="305">
        <f>'t4'!T23</f>
        <v>0</v>
      </c>
      <c r="G14" s="303">
        <f>'t4'!K32</f>
        <v>0</v>
      </c>
      <c r="H14" s="305">
        <f>'t5'!U15+'t5'!V15</f>
        <v>0</v>
      </c>
      <c r="I14" s="324" t="str">
        <f t="shared" si="0"/>
        <v>OK</v>
      </c>
      <c r="J14" s="324" t="str">
        <f t="shared" si="1"/>
        <v>OK</v>
      </c>
      <c r="K14" s="324" t="str">
        <f t="shared" si="2"/>
        <v>OK</v>
      </c>
      <c r="L14" s="583" t="str">
        <f t="shared" si="3"/>
        <v/>
      </c>
    </row>
    <row r="15" spans="1:23" ht="13.2" x14ac:dyDescent="0.25">
      <c r="A15" s="120" t="str">
        <f>'t1'!A15</f>
        <v xml:space="preserve">ALTE SPECIALIZZ. IN D.O. </v>
      </c>
      <c r="B15" s="91" t="str">
        <f>'t1'!B15</f>
        <v>0D0I95</v>
      </c>
      <c r="C15" s="807">
        <f>'t11'!W17+'t11'!X17</f>
        <v>0</v>
      </c>
      <c r="D15" s="807">
        <f>'t1'!K15+'t1'!L15</f>
        <v>0</v>
      </c>
      <c r="E15" s="807">
        <f>'t3'!K15+'t3'!L15+'t3'!M15+'t3'!N15+'t3'!O15+'t3'!P15</f>
        <v>0</v>
      </c>
      <c r="F15" s="305">
        <f>'t4'!T24</f>
        <v>0</v>
      </c>
      <c r="G15" s="303">
        <f>'t4'!L32</f>
        <v>0</v>
      </c>
      <c r="H15" s="305">
        <f>'t5'!U16+'t5'!V16</f>
        <v>0</v>
      </c>
      <c r="I15" s="324" t="str">
        <f t="shared" si="0"/>
        <v>OK</v>
      </c>
      <c r="J15" s="324" t="str">
        <f t="shared" si="1"/>
        <v>OK</v>
      </c>
      <c r="K15" s="324" t="str">
        <f t="shared" si="2"/>
        <v>OK</v>
      </c>
      <c r="L15" s="583" t="str">
        <f t="shared" si="3"/>
        <v/>
      </c>
    </row>
    <row r="16" spans="1:23" ht="13.2" x14ac:dyDescent="0.25">
      <c r="A16" s="120" t="str">
        <f>'t1'!A16</f>
        <v>RESPONSABILE DEI SERVIZI O DEGLI UFFICI IN D.O</v>
      </c>
      <c r="B16" s="91" t="str">
        <f>'t1'!B16</f>
        <v>0D0I96</v>
      </c>
      <c r="C16" s="807">
        <f>'t11'!W18+'t11'!X18</f>
        <v>0</v>
      </c>
      <c r="D16" s="807">
        <f>'t1'!K16+'t1'!L16</f>
        <v>0</v>
      </c>
      <c r="E16" s="807">
        <f>'t3'!K16+'t3'!L16+'t3'!M16+'t3'!N16+'t3'!O16+'t3'!P16</f>
        <v>0</v>
      </c>
      <c r="F16" s="305">
        <f>'t4'!T25</f>
        <v>0</v>
      </c>
      <c r="G16" s="303">
        <f>'t4'!M32</f>
        <v>0</v>
      </c>
      <c r="H16" s="305">
        <f>'t5'!U17+'t5'!V17</f>
        <v>0</v>
      </c>
      <c r="I16" s="324" t="str">
        <f>IF(AND(J16="OK",K16="OK"),"OK","ERRORE")</f>
        <v>OK</v>
      </c>
      <c r="J16" s="324" t="str">
        <f>IF(AND(C16&gt;0,D16=0,E16=0,F16=0,G16=0,H16=0),"KO","OK")</f>
        <v>OK</v>
      </c>
      <c r="K16" s="324" t="str">
        <f>IF(AND(C16=0,OR(D16&gt;0,E16&gt;0,F16&gt;0,G16&gt;0,H16&gt;0)),"KO","OK")</f>
        <v>OK</v>
      </c>
      <c r="L16" s="583" t="str">
        <f>IF(K16="KO",$K$5,IF(J16="KO",$J$5,""))</f>
        <v/>
      </c>
    </row>
    <row r="17" spans="1:12" ht="13.2" x14ac:dyDescent="0.25">
      <c r="A17" s="120" t="str">
        <f>'t1'!A17</f>
        <v>FUNZIONARI ED ELEVATA QUALIFICAZIONE</v>
      </c>
      <c r="B17" s="91" t="str">
        <f>'t1'!B17</f>
        <v>0FZEQF</v>
      </c>
      <c r="C17" s="807">
        <f>'t11'!W19+'t11'!X19</f>
        <v>0</v>
      </c>
      <c r="D17" s="807">
        <f>'t1'!K17+'t1'!L17</f>
        <v>0</v>
      </c>
      <c r="E17" s="807">
        <f>'t3'!K17+'t3'!L17+'t3'!M17+'t3'!N17+'t3'!O17+'t3'!P17</f>
        <v>0</v>
      </c>
      <c r="F17" s="305">
        <f>'t4'!T26</f>
        <v>0</v>
      </c>
      <c r="G17" s="303">
        <f>'t4'!N32</f>
        <v>0</v>
      </c>
      <c r="H17" s="305">
        <f>'t5'!U18+'t5'!V18</f>
        <v>0</v>
      </c>
      <c r="I17" s="324" t="str">
        <f t="shared" si="0"/>
        <v>OK</v>
      </c>
      <c r="J17" s="324" t="str">
        <f t="shared" si="1"/>
        <v>OK</v>
      </c>
      <c r="K17" s="324" t="str">
        <f t="shared" si="2"/>
        <v>OK</v>
      </c>
      <c r="L17" s="583" t="str">
        <f t="shared" si="3"/>
        <v/>
      </c>
    </row>
    <row r="18" spans="1:12" ht="13.2" x14ac:dyDescent="0.25">
      <c r="A18" s="120" t="str">
        <f>'t1'!A18</f>
        <v>ISTRUTTORI</v>
      </c>
      <c r="B18" s="91" t="str">
        <f>'t1'!B18</f>
        <v>0IR000</v>
      </c>
      <c r="C18" s="807">
        <f>'t11'!W20+'t11'!X20</f>
        <v>0</v>
      </c>
      <c r="D18" s="807">
        <f>'t1'!K18+'t1'!L18</f>
        <v>0</v>
      </c>
      <c r="E18" s="807">
        <f>'t3'!K18+'t3'!L18+'t3'!M18+'t3'!N18+'t3'!O18+'t3'!P18</f>
        <v>0</v>
      </c>
      <c r="F18" s="305">
        <f>'t4'!T27</f>
        <v>0</v>
      </c>
      <c r="G18" s="303">
        <f>'t4'!O32</f>
        <v>0</v>
      </c>
      <c r="H18" s="305">
        <f>'t5'!U19+'t5'!V19</f>
        <v>0</v>
      </c>
      <c r="I18" s="324" t="str">
        <f t="shared" si="0"/>
        <v>OK</v>
      </c>
      <c r="J18" s="324" t="str">
        <f t="shared" si="1"/>
        <v>OK</v>
      </c>
      <c r="K18" s="324" t="str">
        <f t="shared" si="2"/>
        <v>OK</v>
      </c>
      <c r="L18" s="583" t="str">
        <f t="shared" si="3"/>
        <v/>
      </c>
    </row>
    <row r="19" spans="1:12" ht="13.2" x14ac:dyDescent="0.25">
      <c r="A19" s="120" t="str">
        <f>'t1'!A19</f>
        <v>OPERATORI ESPERTI</v>
      </c>
      <c r="B19" s="91" t="str">
        <f>'t1'!B19</f>
        <v>0OEESP</v>
      </c>
      <c r="C19" s="807">
        <f>'t11'!W21+'t11'!X21</f>
        <v>0</v>
      </c>
      <c r="D19" s="807">
        <f>'t1'!K19+'t1'!L19</f>
        <v>0</v>
      </c>
      <c r="E19" s="807">
        <f>'t3'!K19+'t3'!L19+'t3'!M19+'t3'!N19+'t3'!O19+'t3'!P19</f>
        <v>0</v>
      </c>
      <c r="F19" s="305">
        <f>'t4'!T28</f>
        <v>0</v>
      </c>
      <c r="G19" s="303">
        <f>'t4'!P32</f>
        <v>0</v>
      </c>
      <c r="H19" s="305">
        <f>'t5'!U20+'t5'!V20</f>
        <v>0</v>
      </c>
      <c r="I19" s="324" t="str">
        <f t="shared" si="0"/>
        <v>OK</v>
      </c>
      <c r="J19" s="324" t="str">
        <f t="shared" si="1"/>
        <v>OK</v>
      </c>
      <c r="K19" s="324" t="str">
        <f t="shared" si="2"/>
        <v>OK</v>
      </c>
      <c r="L19" s="583" t="str">
        <f t="shared" si="3"/>
        <v/>
      </c>
    </row>
    <row r="20" spans="1:12" ht="13.2" x14ac:dyDescent="0.25">
      <c r="A20" s="120" t="str">
        <f>'t1'!A20</f>
        <v>OPERATORI</v>
      </c>
      <c r="B20" s="91" t="str">
        <f>'t1'!B20</f>
        <v>0OP000</v>
      </c>
      <c r="C20" s="807">
        <f>'t11'!W22+'t11'!X22</f>
        <v>0</v>
      </c>
      <c r="D20" s="807">
        <f>'t1'!K20+'t1'!L20</f>
        <v>0</v>
      </c>
      <c r="E20" s="807">
        <f>'t3'!K20+'t3'!L20+'t3'!M20+'t3'!N20+'t3'!O20+'t3'!P20</f>
        <v>0</v>
      </c>
      <c r="F20" s="305">
        <f>'t4'!T29</f>
        <v>0</v>
      </c>
      <c r="G20" s="303">
        <f>'t4'!Q32</f>
        <v>0</v>
      </c>
      <c r="H20" s="305">
        <f>'t5'!U21+'t5'!V21</f>
        <v>0</v>
      </c>
      <c r="I20" s="324" t="str">
        <f t="shared" si="0"/>
        <v>OK</v>
      </c>
      <c r="J20" s="324" t="str">
        <f t="shared" si="1"/>
        <v>OK</v>
      </c>
      <c r="K20" s="324" t="str">
        <f t="shared" si="2"/>
        <v>OK</v>
      </c>
      <c r="L20" s="583" t="str">
        <f t="shared" si="3"/>
        <v/>
      </c>
    </row>
    <row r="21" spans="1:12" ht="13.2" x14ac:dyDescent="0.25">
      <c r="A21" s="120" t="str">
        <f>'t1'!A21</f>
        <v>CONTRATTISTI</v>
      </c>
      <c r="B21" s="91" t="str">
        <f>'t1'!B21</f>
        <v>000061</v>
      </c>
      <c r="C21" s="807">
        <f>'t11'!W23+'t11'!X23</f>
        <v>0</v>
      </c>
      <c r="D21" s="807">
        <f>'t1'!K21+'t1'!L21</f>
        <v>0</v>
      </c>
      <c r="E21" s="807">
        <f>'t3'!K21+'t3'!L21+'t3'!M21+'t3'!N21+'t3'!O21+'t3'!P21</f>
        <v>0</v>
      </c>
      <c r="F21" s="305">
        <f>'t4'!T30</f>
        <v>0</v>
      </c>
      <c r="G21" s="303">
        <f>'t4'!R32</f>
        <v>0</v>
      </c>
      <c r="H21" s="305">
        <f>'t5'!U22+'t5'!V22</f>
        <v>0</v>
      </c>
      <c r="I21" s="324" t="str">
        <f t="shared" si="0"/>
        <v>OK</v>
      </c>
      <c r="J21" s="324" t="str">
        <f t="shared" si="1"/>
        <v>OK</v>
      </c>
      <c r="K21" s="324" t="str">
        <f t="shared" si="2"/>
        <v>OK</v>
      </c>
      <c r="L21" s="583" t="str">
        <f t="shared" si="3"/>
        <v/>
      </c>
    </row>
    <row r="22" spans="1:12" ht="13.2" x14ac:dyDescent="0.25">
      <c r="A22" s="120" t="str">
        <f>'t1'!A22</f>
        <v>COLLABORATORE A T.D. ART. 90 TUEL</v>
      </c>
      <c r="B22" s="91" t="str">
        <f>'t1'!B22</f>
        <v>000096</v>
      </c>
      <c r="C22" s="807">
        <f>'t11'!W24+'t11'!X24</f>
        <v>0</v>
      </c>
      <c r="D22" s="807">
        <f>'t1'!K22+'t1'!L22</f>
        <v>0</v>
      </c>
      <c r="E22" s="807">
        <f>'t3'!K22+'t3'!L22+'t3'!M22+'t3'!N22+'t3'!O22+'t3'!P22</f>
        <v>0</v>
      </c>
      <c r="F22" s="305">
        <f>'t4'!T31</f>
        <v>0</v>
      </c>
      <c r="G22" s="303">
        <f>'t4'!S32</f>
        <v>0</v>
      </c>
      <c r="H22" s="305">
        <f>'t5'!U23+'t5'!V23</f>
        <v>0</v>
      </c>
      <c r="I22" s="324" t="str">
        <f t="shared" si="0"/>
        <v>OK</v>
      </c>
      <c r="J22" s="324" t="str">
        <f t="shared" si="1"/>
        <v>OK</v>
      </c>
      <c r="K22" s="324" t="str">
        <f t="shared" si="2"/>
        <v>OK</v>
      </c>
      <c r="L22" s="583" t="str">
        <f t="shared" si="3"/>
        <v/>
      </c>
    </row>
  </sheetData>
  <sheetProtection algorithmName="SHA-512" hashValue="IV4wmNVvD5GJ+7mO+VwkWNMn01aQRxyLTsQ+tCYqg1AkCc9oZfAyUFyL1TcxgVT0ZL6cxPGVzx3n4mhYWd0QhA==" saltValue="u1luTZmSwGl7+6huMUwjBA==" spinCount="100000" sheet="1" formatColumns="0" selectLockedCells="1" selectUnlockedCells="1"/>
  <mergeCells count="2">
    <mergeCell ref="D2:K2"/>
    <mergeCell ref="A1:L1"/>
  </mergeCells>
  <phoneticPr fontId="30" type="noConversion"/>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33">
    <pageSetUpPr fitToPage="1"/>
  </sheetPr>
  <dimension ref="A1:M22"/>
  <sheetViews>
    <sheetView showGridLines="0" workbookViewId="0">
      <pane xSplit="2" ySplit="5" topLeftCell="C6" activePane="bottomRight" state="frozen"/>
      <selection pane="topRight" activeCell="C1" sqref="C1"/>
      <selection pane="bottomLeft" activeCell="A6" sqref="A6"/>
      <selection pane="bottomRight" activeCell="B5" sqref="B5"/>
    </sheetView>
  </sheetViews>
  <sheetFormatPr defaultRowHeight="10.199999999999999" x14ac:dyDescent="0.2"/>
  <cols>
    <col min="1" max="1" width="38.7109375" style="3" customWidth="1"/>
    <col min="2" max="2" width="10" style="2" customWidth="1"/>
    <col min="3" max="4" width="17.7109375" style="2" customWidth="1"/>
    <col min="5" max="5" width="16.28515625" style="2" customWidth="1"/>
    <col min="6" max="6" width="15.7109375" style="98" customWidth="1"/>
    <col min="7" max="7" width="18.28515625" style="98" customWidth="1"/>
    <col min="8" max="8" width="16.28515625" style="2" customWidth="1"/>
    <col min="9" max="9" width="15.7109375" style="98" customWidth="1"/>
    <col min="10" max="10" width="18.28515625" style="2" customWidth="1"/>
  </cols>
  <sheetData>
    <row r="1" spans="1:13" s="3" customFormat="1" ht="43.5" customHeight="1" x14ac:dyDescent="0.2">
      <c r="A1" s="1720" t="str">
        <f>'t1'!A1</f>
        <v>REGIONI ED AUTONOMIE LOCALI - anno 2023</v>
      </c>
      <c r="B1" s="1720"/>
      <c r="C1" s="1720"/>
      <c r="D1" s="1720"/>
      <c r="E1" s="1720"/>
      <c r="F1" s="1720"/>
      <c r="G1" s="1720"/>
      <c r="H1" s="1720"/>
      <c r="I1" s="1720"/>
      <c r="J1" s="1720"/>
      <c r="M1"/>
    </row>
    <row r="2" spans="1:13" s="3" customFormat="1" ht="12.75" customHeight="1" x14ac:dyDescent="0.2">
      <c r="D2" s="1733"/>
      <c r="E2" s="1733"/>
      <c r="F2" s="1733"/>
      <c r="G2" s="1733"/>
      <c r="H2" s="1733"/>
      <c r="I2" s="1733"/>
      <c r="J2" s="1733"/>
      <c r="M2"/>
    </row>
    <row r="3" spans="1:13" s="3" customFormat="1" ht="21" customHeight="1" x14ac:dyDescent="0.25">
      <c r="A3" s="172" t="s">
        <v>481</v>
      </c>
      <c r="B3" s="2"/>
      <c r="C3" s="2"/>
    </row>
    <row r="4" spans="1:13" ht="30.6" x14ac:dyDescent="0.2">
      <c r="A4" s="158" t="s">
        <v>230</v>
      </c>
      <c r="B4" s="159" t="s">
        <v>192</v>
      </c>
      <c r="C4" s="529" t="s">
        <v>309</v>
      </c>
      <c r="D4" s="159" t="s">
        <v>325</v>
      </c>
      <c r="E4" s="529" t="s">
        <v>474</v>
      </c>
      <c r="F4" s="529" t="s">
        <v>480</v>
      </c>
      <c r="G4" s="159" t="s">
        <v>391</v>
      </c>
      <c r="H4" s="529" t="s">
        <v>475</v>
      </c>
      <c r="I4" s="529" t="s">
        <v>480</v>
      </c>
      <c r="J4" s="529" t="s">
        <v>476</v>
      </c>
    </row>
    <row r="5" spans="1:13" s="175" customFormat="1" x14ac:dyDescent="0.2">
      <c r="A5" s="157"/>
      <c r="B5" s="170"/>
      <c r="C5" s="170" t="s">
        <v>194</v>
      </c>
      <c r="D5" s="170" t="s">
        <v>195</v>
      </c>
      <c r="E5" s="170" t="s">
        <v>472</v>
      </c>
      <c r="F5" s="170" t="s">
        <v>478</v>
      </c>
      <c r="G5" s="170" t="s">
        <v>198</v>
      </c>
      <c r="H5" s="170" t="s">
        <v>473</v>
      </c>
      <c r="I5" s="170" t="s">
        <v>479</v>
      </c>
      <c r="J5" s="170"/>
    </row>
    <row r="6" spans="1:13" ht="13.2" x14ac:dyDescent="0.25">
      <c r="A6" s="120" t="str">
        <f>'t1'!A6</f>
        <v>SEGRETARIO A</v>
      </c>
      <c r="B6" s="91" t="str">
        <f>'t1'!B6</f>
        <v>0D0102</v>
      </c>
      <c r="C6" s="305">
        <f>'t13'!Y6</f>
        <v>0</v>
      </c>
      <c r="D6" s="305">
        <f>'t13'!V6</f>
        <v>0</v>
      </c>
      <c r="E6" s="307" t="str">
        <f>IF($C6=0," ",IF(D6=0," ",D6/$C6))</f>
        <v xml:space="preserve"> </v>
      </c>
      <c r="F6" s="292" t="str">
        <f>IF($C6=0," ",IF(D6=0," ",IF(E6&gt;0.2,"ERRORE","OK")))</f>
        <v xml:space="preserve"> </v>
      </c>
      <c r="G6" s="305">
        <f>'t13'!W6</f>
        <v>0</v>
      </c>
      <c r="H6" s="307" t="str">
        <f>IF($C6=0," ",IF(G6=0," ",G6/$C6))</f>
        <v xml:space="preserve"> </v>
      </c>
      <c r="I6" s="292" t="str">
        <f>IF($C6=0," ",IF(G6=0," ",IF(H6&gt;0.2,"ERRORE","OK")))</f>
        <v xml:space="preserve"> </v>
      </c>
      <c r="J6" s="324" t="str">
        <f>IF(OR(F6="ERRORE",I6="ERRORE"),"ERRORE","OK")</f>
        <v>OK</v>
      </c>
    </row>
    <row r="7" spans="1:13" ht="13.2" x14ac:dyDescent="0.25">
      <c r="A7" s="120" t="str">
        <f>'t1'!A7</f>
        <v>SEGRETARIO B</v>
      </c>
      <c r="B7" s="91" t="str">
        <f>'t1'!B7</f>
        <v>0D0103</v>
      </c>
      <c r="C7" s="305">
        <f>'t13'!Y7</f>
        <v>0</v>
      </c>
      <c r="D7" s="305">
        <f>'t13'!V7</f>
        <v>0</v>
      </c>
      <c r="E7" s="307" t="str">
        <f t="shared" ref="E7:E22" si="0">IF($C7=0," ",IF(D7=0," ",D7/$C7))</f>
        <v xml:space="preserve"> </v>
      </c>
      <c r="F7" s="292" t="str">
        <f t="shared" ref="F7:F22" si="1">IF($C7=0," ",IF(D7=0," ",IF(E7&gt;0.2,"ERRORE","OK")))</f>
        <v xml:space="preserve"> </v>
      </c>
      <c r="G7" s="305">
        <f>'t13'!W7</f>
        <v>0</v>
      </c>
      <c r="H7" s="307" t="str">
        <f t="shared" ref="H7:H22" si="2">IF($C7=0," ",IF(G7=0," ",G7/$C7))</f>
        <v xml:space="preserve"> </v>
      </c>
      <c r="I7" s="292" t="str">
        <f t="shared" ref="I7:I22" si="3">IF($C7=0," ",IF(G7=0," ",IF(H7&gt;0.2,"ERRORE","OK")))</f>
        <v xml:space="preserve"> </v>
      </c>
      <c r="J7" s="324" t="str">
        <f t="shared" ref="J7:J22" si="4">IF(OR(F7="ERRORE",I7="ERRORE"),"ERRORE","OK")</f>
        <v>OK</v>
      </c>
    </row>
    <row r="8" spans="1:13" ht="13.2" x14ac:dyDescent="0.25">
      <c r="A8" s="120" t="str">
        <f>'t1'!A8</f>
        <v>SEGRETARIO C</v>
      </c>
      <c r="B8" s="91" t="str">
        <f>'t1'!B8</f>
        <v>0D0485</v>
      </c>
      <c r="C8" s="305">
        <f>'t13'!Y8</f>
        <v>0</v>
      </c>
      <c r="D8" s="305">
        <f>'t13'!V8</f>
        <v>0</v>
      </c>
      <c r="E8" s="307" t="str">
        <f t="shared" si="0"/>
        <v xml:space="preserve"> </v>
      </c>
      <c r="F8" s="292" t="str">
        <f t="shared" si="1"/>
        <v xml:space="preserve"> </v>
      </c>
      <c r="G8" s="305">
        <f>'t13'!W8</f>
        <v>0</v>
      </c>
      <c r="H8" s="307" t="str">
        <f t="shared" si="2"/>
        <v xml:space="preserve"> </v>
      </c>
      <c r="I8" s="292" t="str">
        <f t="shared" si="3"/>
        <v xml:space="preserve"> </v>
      </c>
      <c r="J8" s="324" t="str">
        <f t="shared" si="4"/>
        <v>OK</v>
      </c>
    </row>
    <row r="9" spans="1:13" ht="13.2" x14ac:dyDescent="0.25">
      <c r="A9" s="120" t="str">
        <f>'t1'!A9</f>
        <v>DIRETTORE  GENERALE</v>
      </c>
      <c r="B9" s="91" t="str">
        <f>'t1'!B9</f>
        <v>0D0097</v>
      </c>
      <c r="C9" s="305">
        <f>'t13'!Y9</f>
        <v>0</v>
      </c>
      <c r="D9" s="305">
        <f>'t13'!V9</f>
        <v>0</v>
      </c>
      <c r="E9" s="307" t="str">
        <f>IF($C9=0," ",IF(D9=0," ",D9/$C9))</f>
        <v xml:space="preserve"> </v>
      </c>
      <c r="F9" s="292" t="str">
        <f>IF($C9=0," ",IF(D9=0," ",IF(E9&gt;0.2,"ERRORE","OK")))</f>
        <v xml:space="preserve"> </v>
      </c>
      <c r="G9" s="305">
        <f>'t13'!W9</f>
        <v>0</v>
      </c>
      <c r="H9" s="307" t="str">
        <f>IF($C9=0," ",IF(G9=0," ",G9/$C9))</f>
        <v xml:space="preserve"> </v>
      </c>
      <c r="I9" s="292" t="str">
        <f>IF($C9=0," ",IF(G9=0," ",IF(H9&gt;0.2,"ERRORE","OK")))</f>
        <v xml:space="preserve"> </v>
      </c>
      <c r="J9" s="324" t="str">
        <f>IF(OR(F9="ERRORE",I9="ERRORE"),"ERRORE","OK")</f>
        <v>OK</v>
      </c>
    </row>
    <row r="10" spans="1:13" ht="13.2" x14ac:dyDescent="0.25">
      <c r="A10" s="120" t="str">
        <f>'t1'!A10</f>
        <v>ALTE SPECIALIZZ. FUORI D.O.</v>
      </c>
      <c r="B10" s="91" t="str">
        <f>'t1'!B10</f>
        <v>0D0095</v>
      </c>
      <c r="C10" s="305">
        <f>'t13'!Y10</f>
        <v>0</v>
      </c>
      <c r="D10" s="305">
        <f>'t13'!V10</f>
        <v>0</v>
      </c>
      <c r="E10" s="307" t="str">
        <f>IF($C10=0," ",IF(D10=0," ",D10/$C10))</f>
        <v xml:space="preserve"> </v>
      </c>
      <c r="F10" s="292" t="str">
        <f>IF($C10=0," ",IF(D10=0," ",IF(E10&gt;0.2,"ERRORE","OK")))</f>
        <v xml:space="preserve"> </v>
      </c>
      <c r="G10" s="305">
        <f>'t13'!W10</f>
        <v>0</v>
      </c>
      <c r="H10" s="307" t="str">
        <f>IF($C10=0," ",IF(G10=0," ",G10/$C10))</f>
        <v xml:space="preserve"> </v>
      </c>
      <c r="I10" s="292" t="str">
        <f>IF($C10=0," ",IF(G10=0," ",IF(H10&gt;0.2,"ERRORE","OK")))</f>
        <v xml:space="preserve"> </v>
      </c>
      <c r="J10" s="324" t="str">
        <f>IF(OR(F10="ERRORE",I10="ERRORE"),"ERRORE","OK")</f>
        <v>OK</v>
      </c>
    </row>
    <row r="11" spans="1:13" ht="13.2" x14ac:dyDescent="0.25">
      <c r="A11" s="120" t="str">
        <f>'t1'!A11</f>
        <v>DIRIGENTE A TEMPO DETERMINATO FUORI D.O.</v>
      </c>
      <c r="B11" s="91" t="str">
        <f>'t1'!B11</f>
        <v>0D0098</v>
      </c>
      <c r="C11" s="305">
        <f>'t13'!Y11</f>
        <v>0</v>
      </c>
      <c r="D11" s="305">
        <f>'t13'!V11</f>
        <v>0</v>
      </c>
      <c r="E11" s="307" t="str">
        <f>IF($C11=0," ",IF(D11=0," ",D11/$C11))</f>
        <v xml:space="preserve"> </v>
      </c>
      <c r="F11" s="292" t="str">
        <f>IF($C11=0," ",IF(D11=0," ",IF(E11&gt;0.2,"ERRORE","OK")))</f>
        <v xml:space="preserve"> </v>
      </c>
      <c r="G11" s="305">
        <f>'t13'!W11</f>
        <v>0</v>
      </c>
      <c r="H11" s="307" t="str">
        <f>IF($C11=0," ",IF(G11=0," ",G11/$C11))</f>
        <v xml:space="preserve"> </v>
      </c>
      <c r="I11" s="292" t="str">
        <f>IF($C11=0," ",IF(G11=0," ",IF(H11&gt;0.2,"ERRORE","OK")))</f>
        <v xml:space="preserve"> </v>
      </c>
      <c r="J11" s="324" t="str">
        <f>IF(OR(F11="ERRORE",I11="ERRORE"),"ERRORE","OK")</f>
        <v>OK</v>
      </c>
    </row>
    <row r="12" spans="1:13" ht="13.2" x14ac:dyDescent="0.25">
      <c r="A12" s="120" t="str">
        <f>'t1'!A12</f>
        <v>SEGRETARIO GENERALE CCIAA</v>
      </c>
      <c r="B12" s="91" t="str">
        <f>'t1'!B12</f>
        <v>0D0104</v>
      </c>
      <c r="C12" s="305">
        <f>'t13'!Y12</f>
        <v>0</v>
      </c>
      <c r="D12" s="305">
        <f>'t13'!V12</f>
        <v>0</v>
      </c>
      <c r="E12" s="307" t="str">
        <f>IF($C12=0," ",IF(D12=0," ",D12/$C12))</f>
        <v xml:space="preserve"> </v>
      </c>
      <c r="F12" s="292" t="str">
        <f>IF($C12=0," ",IF(D12=0," ",IF(E12&gt;0.2,"ERRORE","OK")))</f>
        <v xml:space="preserve"> </v>
      </c>
      <c r="G12" s="305">
        <f>'t13'!W12</f>
        <v>0</v>
      </c>
      <c r="H12" s="307" t="str">
        <f>IF($C12=0," ",IF(G12=0," ",G12/$C12))</f>
        <v xml:space="preserve"> </v>
      </c>
      <c r="I12" s="292" t="str">
        <f>IF($C12=0," ",IF(G12=0," ",IF(H12&gt;0.2,"ERRORE","OK")))</f>
        <v xml:space="preserve"> </v>
      </c>
      <c r="J12" s="324" t="str">
        <f>IF(OR(F12="ERRORE",I12="ERRORE"),"ERRORE","OK")</f>
        <v>OK</v>
      </c>
    </row>
    <row r="13" spans="1:13" ht="13.2" x14ac:dyDescent="0.25">
      <c r="A13" s="120" t="str">
        <f>'t1'!A13</f>
        <v>DIRIGENTE A TEMPO INDETERMINATO</v>
      </c>
      <c r="B13" s="91" t="str">
        <f>'t1'!B13</f>
        <v>0D0164</v>
      </c>
      <c r="C13" s="305">
        <f>'t13'!Y13</f>
        <v>0</v>
      </c>
      <c r="D13" s="305">
        <f>'t13'!V13</f>
        <v>0</v>
      </c>
      <c r="E13" s="307" t="str">
        <f>IF($C13=0," ",IF(D13=0," ",D13/$C13))</f>
        <v xml:space="preserve"> </v>
      </c>
      <c r="F13" s="292" t="str">
        <f>IF($C13=0," ",IF(D13=0," ",IF(E13&gt;0.2,"ERRORE","OK")))</f>
        <v xml:space="preserve"> </v>
      </c>
      <c r="G13" s="305">
        <f>'t13'!W13</f>
        <v>0</v>
      </c>
      <c r="H13" s="307" t="str">
        <f>IF($C13=0," ",IF(G13=0," ",G13/$C13))</f>
        <v xml:space="preserve"> </v>
      </c>
      <c r="I13" s="292" t="str">
        <f>IF($C13=0," ",IF(G13=0," ",IF(H13&gt;0.2,"ERRORE","OK")))</f>
        <v xml:space="preserve"> </v>
      </c>
      <c r="J13" s="324" t="str">
        <f>IF(OR(F13="ERRORE",I13="ERRORE"),"ERRORE","OK")</f>
        <v>OK</v>
      </c>
    </row>
    <row r="14" spans="1:13" ht="13.2" x14ac:dyDescent="0.25">
      <c r="A14" s="120" t="str">
        <f>'t1'!A14</f>
        <v>DIRIGENTE A TEMPO DETERMINATO IN D.O.</v>
      </c>
      <c r="B14" s="91" t="str">
        <f>'t1'!B14</f>
        <v>0D0165</v>
      </c>
      <c r="C14" s="305">
        <f>'t13'!Y14</f>
        <v>0</v>
      </c>
      <c r="D14" s="305">
        <f>'t13'!V14</f>
        <v>0</v>
      </c>
      <c r="E14" s="307" t="str">
        <f t="shared" si="0"/>
        <v xml:space="preserve"> </v>
      </c>
      <c r="F14" s="292" t="str">
        <f t="shared" si="1"/>
        <v xml:space="preserve"> </v>
      </c>
      <c r="G14" s="305">
        <f>'t13'!W14</f>
        <v>0</v>
      </c>
      <c r="H14" s="307" t="str">
        <f t="shared" si="2"/>
        <v xml:space="preserve"> </v>
      </c>
      <c r="I14" s="292" t="str">
        <f t="shared" si="3"/>
        <v xml:space="preserve"> </v>
      </c>
      <c r="J14" s="324" t="str">
        <f t="shared" si="4"/>
        <v>OK</v>
      </c>
    </row>
    <row r="15" spans="1:13" ht="13.2" x14ac:dyDescent="0.25">
      <c r="A15" s="120" t="str">
        <f>'t1'!A15</f>
        <v xml:space="preserve">ALTE SPECIALIZZ. IN D.O. </v>
      </c>
      <c r="B15" s="91" t="str">
        <f>'t1'!B15</f>
        <v>0D0I95</v>
      </c>
      <c r="C15" s="305">
        <f>'t13'!Y15</f>
        <v>0</v>
      </c>
      <c r="D15" s="305">
        <f>'t13'!V15</f>
        <v>0</v>
      </c>
      <c r="E15" s="307" t="str">
        <f t="shared" si="0"/>
        <v xml:space="preserve"> </v>
      </c>
      <c r="F15" s="292" t="str">
        <f t="shared" si="1"/>
        <v xml:space="preserve"> </v>
      </c>
      <c r="G15" s="305">
        <f>'t13'!W15</f>
        <v>0</v>
      </c>
      <c r="H15" s="307" t="str">
        <f t="shared" si="2"/>
        <v xml:space="preserve"> </v>
      </c>
      <c r="I15" s="292" t="str">
        <f t="shared" si="3"/>
        <v xml:space="preserve"> </v>
      </c>
      <c r="J15" s="324" t="str">
        <f t="shared" si="4"/>
        <v>OK</v>
      </c>
    </row>
    <row r="16" spans="1:13" ht="13.2" x14ac:dyDescent="0.25">
      <c r="A16" s="120" t="str">
        <f>'t1'!A16</f>
        <v>RESPONSABILE DEI SERVIZI O DEGLI UFFICI IN D.O</v>
      </c>
      <c r="B16" s="91" t="str">
        <f>'t1'!B16</f>
        <v>0D0I96</v>
      </c>
      <c r="C16" s="305">
        <f>'t13'!Y16</f>
        <v>0</v>
      </c>
      <c r="D16" s="305">
        <f>'t13'!V16</f>
        <v>0</v>
      </c>
      <c r="E16" s="307" t="str">
        <f>IF($C16=0," ",IF(D16=0," ",D16/$C16))</f>
        <v xml:space="preserve"> </v>
      </c>
      <c r="F16" s="292" t="str">
        <f>IF($C16=0," ",IF(D16=0," ",IF(E16&gt;0.2,"ERRORE","OK")))</f>
        <v xml:space="preserve"> </v>
      </c>
      <c r="G16" s="305">
        <f>'t13'!W16</f>
        <v>0</v>
      </c>
      <c r="H16" s="307" t="str">
        <f>IF($C16=0," ",IF(G16=0," ",G16/$C16))</f>
        <v xml:space="preserve"> </v>
      </c>
      <c r="I16" s="292" t="str">
        <f>IF($C16=0," ",IF(G16=0," ",IF(H16&gt;0.2,"ERRORE","OK")))</f>
        <v xml:space="preserve"> </v>
      </c>
      <c r="J16" s="324" t="str">
        <f>IF(OR(F16="ERRORE",I16="ERRORE"),"ERRORE","OK")</f>
        <v>OK</v>
      </c>
    </row>
    <row r="17" spans="1:10" ht="13.2" x14ac:dyDescent="0.25">
      <c r="A17" s="120" t="str">
        <f>'t1'!A17</f>
        <v>FUNZIONARI ED ELEVATA QUALIFICAZIONE</v>
      </c>
      <c r="B17" s="91" t="str">
        <f>'t1'!B17</f>
        <v>0FZEQF</v>
      </c>
      <c r="C17" s="305">
        <f>'t13'!Y17</f>
        <v>0</v>
      </c>
      <c r="D17" s="305">
        <f>'t13'!V17</f>
        <v>0</v>
      </c>
      <c r="E17" s="307" t="str">
        <f t="shared" si="0"/>
        <v xml:space="preserve"> </v>
      </c>
      <c r="F17" s="292" t="str">
        <f t="shared" si="1"/>
        <v xml:space="preserve"> </v>
      </c>
      <c r="G17" s="305">
        <f>'t13'!W17</f>
        <v>0</v>
      </c>
      <c r="H17" s="307" t="str">
        <f t="shared" si="2"/>
        <v xml:space="preserve"> </v>
      </c>
      <c r="I17" s="292" t="str">
        <f t="shared" si="3"/>
        <v xml:space="preserve"> </v>
      </c>
      <c r="J17" s="324" t="str">
        <f t="shared" si="4"/>
        <v>OK</v>
      </c>
    </row>
    <row r="18" spans="1:10" ht="13.2" x14ac:dyDescent="0.25">
      <c r="A18" s="120" t="str">
        <f>'t1'!A18</f>
        <v>ISTRUTTORI</v>
      </c>
      <c r="B18" s="91" t="str">
        <f>'t1'!B18</f>
        <v>0IR000</v>
      </c>
      <c r="C18" s="305">
        <f>'t13'!Y18</f>
        <v>0</v>
      </c>
      <c r="D18" s="305">
        <f>'t13'!V18</f>
        <v>0</v>
      </c>
      <c r="E18" s="307" t="str">
        <f t="shared" si="0"/>
        <v xml:space="preserve"> </v>
      </c>
      <c r="F18" s="292" t="str">
        <f t="shared" si="1"/>
        <v xml:space="preserve"> </v>
      </c>
      <c r="G18" s="305">
        <f>'t13'!W18</f>
        <v>0</v>
      </c>
      <c r="H18" s="307" t="str">
        <f t="shared" si="2"/>
        <v xml:space="preserve"> </v>
      </c>
      <c r="I18" s="292" t="str">
        <f t="shared" si="3"/>
        <v xml:space="preserve"> </v>
      </c>
      <c r="J18" s="324" t="str">
        <f t="shared" si="4"/>
        <v>OK</v>
      </c>
    </row>
    <row r="19" spans="1:10" ht="13.2" x14ac:dyDescent="0.25">
      <c r="A19" s="120" t="str">
        <f>'t1'!A19</f>
        <v>OPERATORI ESPERTI</v>
      </c>
      <c r="B19" s="91" t="str">
        <f>'t1'!B19</f>
        <v>0OEESP</v>
      </c>
      <c r="C19" s="305">
        <f>'t13'!Y19</f>
        <v>0</v>
      </c>
      <c r="D19" s="305">
        <f>'t13'!V19</f>
        <v>0</v>
      </c>
      <c r="E19" s="307" t="str">
        <f t="shared" si="0"/>
        <v xml:space="preserve"> </v>
      </c>
      <c r="F19" s="292" t="str">
        <f t="shared" si="1"/>
        <v xml:space="preserve"> </v>
      </c>
      <c r="G19" s="305">
        <f>'t13'!W19</f>
        <v>0</v>
      </c>
      <c r="H19" s="307" t="str">
        <f t="shared" si="2"/>
        <v xml:space="preserve"> </v>
      </c>
      <c r="I19" s="292" t="str">
        <f t="shared" si="3"/>
        <v xml:space="preserve"> </v>
      </c>
      <c r="J19" s="324" t="str">
        <f t="shared" si="4"/>
        <v>OK</v>
      </c>
    </row>
    <row r="20" spans="1:10" ht="13.2" x14ac:dyDescent="0.25">
      <c r="A20" s="120" t="str">
        <f>'t1'!A20</f>
        <v>OPERATORI</v>
      </c>
      <c r="B20" s="91" t="str">
        <f>'t1'!B20</f>
        <v>0OP000</v>
      </c>
      <c r="C20" s="305">
        <f>'t13'!Y20</f>
        <v>0</v>
      </c>
      <c r="D20" s="305">
        <f>'t13'!V20</f>
        <v>0</v>
      </c>
      <c r="E20" s="307" t="str">
        <f t="shared" si="0"/>
        <v xml:space="preserve"> </v>
      </c>
      <c r="F20" s="292" t="str">
        <f t="shared" si="1"/>
        <v xml:space="preserve"> </v>
      </c>
      <c r="G20" s="305">
        <f>'t13'!W20</f>
        <v>0</v>
      </c>
      <c r="H20" s="307" t="str">
        <f t="shared" si="2"/>
        <v xml:space="preserve"> </v>
      </c>
      <c r="I20" s="292" t="str">
        <f t="shared" si="3"/>
        <v xml:space="preserve"> </v>
      </c>
      <c r="J20" s="324" t="str">
        <f t="shared" si="4"/>
        <v>OK</v>
      </c>
    </row>
    <row r="21" spans="1:10" ht="13.2" x14ac:dyDescent="0.25">
      <c r="A21" s="120" t="str">
        <f>'t1'!A21</f>
        <v>CONTRATTISTI</v>
      </c>
      <c r="B21" s="91" t="str">
        <f>'t1'!B21</f>
        <v>000061</v>
      </c>
      <c r="C21" s="305">
        <f>'t13'!Y21</f>
        <v>0</v>
      </c>
      <c r="D21" s="305">
        <f>'t13'!V21</f>
        <v>0</v>
      </c>
      <c r="E21" s="307" t="str">
        <f t="shared" si="0"/>
        <v xml:space="preserve"> </v>
      </c>
      <c r="F21" s="292" t="str">
        <f t="shared" si="1"/>
        <v xml:space="preserve"> </v>
      </c>
      <c r="G21" s="305">
        <f>'t13'!W21</f>
        <v>0</v>
      </c>
      <c r="H21" s="307" t="str">
        <f t="shared" si="2"/>
        <v xml:space="preserve"> </v>
      </c>
      <c r="I21" s="292" t="str">
        <f t="shared" si="3"/>
        <v xml:space="preserve"> </v>
      </c>
      <c r="J21" s="324" t="str">
        <f t="shared" si="4"/>
        <v>OK</v>
      </c>
    </row>
    <row r="22" spans="1:10" ht="13.2" x14ac:dyDescent="0.25">
      <c r="A22" s="120" t="str">
        <f>'t1'!A22</f>
        <v>COLLABORATORE A T.D. ART. 90 TUEL</v>
      </c>
      <c r="B22" s="91" t="str">
        <f>'t1'!B22</f>
        <v>000096</v>
      </c>
      <c r="C22" s="305">
        <f>'t13'!Y22</f>
        <v>0</v>
      </c>
      <c r="D22" s="305">
        <f>'t13'!V22</f>
        <v>0</v>
      </c>
      <c r="E22" s="307" t="str">
        <f t="shared" si="0"/>
        <v xml:space="preserve"> </v>
      </c>
      <c r="F22" s="292" t="str">
        <f t="shared" si="1"/>
        <v xml:space="preserve"> </v>
      </c>
      <c r="G22" s="305">
        <f>'t13'!W22</f>
        <v>0</v>
      </c>
      <c r="H22" s="307" t="str">
        <f t="shared" si="2"/>
        <v xml:space="preserve"> </v>
      </c>
      <c r="I22" s="292" t="str">
        <f t="shared" si="3"/>
        <v xml:space="preserve"> </v>
      </c>
      <c r="J22" s="324" t="str">
        <f t="shared" si="4"/>
        <v>OK</v>
      </c>
    </row>
  </sheetData>
  <sheetProtection algorithmName="SHA-512" hashValue="Guocuj2aJnbdw70/hJENVD+Z6igLrrnguSttXpXxpG0usoCdW3EjPCtX5dxxBGuCtyNfD/tmCD80UJz6gKHIkQ==" saltValue="Ijeb7mn7gh/wJqQ9fmuojQ==" spinCount="100000" sheet="1" formatColumns="0" selectLockedCells="1" selectUnlockedCells="1"/>
  <mergeCells count="2">
    <mergeCell ref="A1:J1"/>
    <mergeCell ref="D2:J2"/>
  </mergeCells>
  <printOptions horizontalCentered="1"/>
  <pageMargins left="0.23622047244094491" right="0.23622047244094491" top="0.2" bottom="0.16" header="0.17" footer="0.16"/>
  <pageSetup paperSize="9" scale="83" orientation="landscape" horizontalDpi="0"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3"/>
  <dimension ref="A1:L13"/>
  <sheetViews>
    <sheetView showGridLines="0" workbookViewId="0">
      <selection activeCell="A4" sqref="A4"/>
    </sheetView>
  </sheetViews>
  <sheetFormatPr defaultRowHeight="10.199999999999999" x14ac:dyDescent="0.2"/>
  <cols>
    <col min="1" max="1" width="37.7109375" style="3" customWidth="1"/>
    <col min="2" max="2" width="8.42578125" style="2" hidden="1" customWidth="1"/>
    <col min="3" max="5" width="12.7109375" style="3" customWidth="1"/>
    <col min="6" max="6" width="1.7109375" style="3" customWidth="1"/>
    <col min="7" max="9" width="12.7109375" style="467" customWidth="1"/>
    <col min="10" max="10" width="1.7109375" customWidth="1"/>
    <col min="11" max="12" width="14.7109375" customWidth="1"/>
  </cols>
  <sheetData>
    <row r="1" spans="1:12" ht="32.85" customHeight="1" x14ac:dyDescent="0.2">
      <c r="A1" s="1881" t="str">
        <f>'t1'!A1</f>
        <v>REGIONI ED AUTONOMIE LOCALI - anno 2023</v>
      </c>
      <c r="B1" s="1881"/>
      <c r="C1" s="1881"/>
      <c r="D1" s="1881"/>
      <c r="E1" s="1881"/>
      <c r="F1" s="1881"/>
      <c r="G1" s="1881"/>
      <c r="H1" s="1881"/>
      <c r="I1" s="1881"/>
      <c r="J1" s="1881"/>
      <c r="K1" s="1881"/>
    </row>
    <row r="2" spans="1:12" ht="42" customHeight="1" thickBot="1" x14ac:dyDescent="0.3">
      <c r="A2" s="1885" t="s">
        <v>611</v>
      </c>
      <c r="B2" s="1885"/>
      <c r="C2" s="1885"/>
      <c r="D2" s="1885"/>
      <c r="E2" s="1885"/>
      <c r="F2" s="1885"/>
      <c r="G2" s="1885"/>
      <c r="H2" s="1885"/>
      <c r="I2" s="1885"/>
      <c r="J2" s="1885"/>
      <c r="K2" s="1885"/>
      <c r="L2" s="1885"/>
    </row>
    <row r="3" spans="1:12" ht="30.6" customHeight="1" x14ac:dyDescent="0.2">
      <c r="A3" s="741" t="s">
        <v>102</v>
      </c>
      <c r="B3" s="742" t="s">
        <v>71</v>
      </c>
      <c r="C3" s="1882" t="s">
        <v>609</v>
      </c>
      <c r="D3" s="1883"/>
      <c r="E3" s="1884"/>
      <c r="F3" s="731"/>
      <c r="G3" s="1878" t="s">
        <v>608</v>
      </c>
      <c r="H3" s="1879"/>
      <c r="I3" s="1880"/>
      <c r="K3" s="1878" t="s">
        <v>610</v>
      </c>
      <c r="L3" s="1880"/>
    </row>
    <row r="4" spans="1:12" ht="13.2" x14ac:dyDescent="0.25">
      <c r="A4" s="743"/>
      <c r="B4" s="744"/>
      <c r="C4" s="734" t="s">
        <v>72</v>
      </c>
      <c r="D4" s="735" t="s">
        <v>73</v>
      </c>
      <c r="E4" s="736" t="s">
        <v>607</v>
      </c>
      <c r="F4" s="737"/>
      <c r="G4" s="734" t="s">
        <v>72</v>
      </c>
      <c r="H4" s="735" t="s">
        <v>73</v>
      </c>
      <c r="I4" s="736" t="s">
        <v>607</v>
      </c>
      <c r="J4" s="175"/>
      <c r="K4" s="734" t="s">
        <v>72</v>
      </c>
      <c r="L4" s="736" t="s">
        <v>73</v>
      </c>
    </row>
    <row r="5" spans="1:12" ht="13.2" x14ac:dyDescent="0.25">
      <c r="A5" s="745"/>
      <c r="B5" s="746"/>
      <c r="C5" s="738" t="s">
        <v>194</v>
      </c>
      <c r="D5" s="580" t="s">
        <v>195</v>
      </c>
      <c r="E5" s="739" t="s">
        <v>196</v>
      </c>
      <c r="F5" s="732"/>
      <c r="G5" s="740" t="s">
        <v>197</v>
      </c>
      <c r="H5" s="580" t="s">
        <v>198</v>
      </c>
      <c r="I5" s="739" t="s">
        <v>218</v>
      </c>
      <c r="K5" s="740" t="s">
        <v>613</v>
      </c>
      <c r="L5" s="739" t="s">
        <v>614</v>
      </c>
    </row>
    <row r="6" spans="1:12" ht="13.2" x14ac:dyDescent="0.25">
      <c r="A6" s="747" t="str">
        <f>'t2'!A6</f>
        <v>FUNZIONARI ED ELEVATA QUALIFICAZIONE</v>
      </c>
      <c r="B6" s="573" t="str">
        <f>'t2'!B6</f>
        <v>EQ</v>
      </c>
      <c r="C6" s="751">
        <f>'t2'!C6</f>
        <v>0</v>
      </c>
      <c r="D6" s="752">
        <f>'t2'!D6</f>
        <v>0</v>
      </c>
      <c r="E6" s="753">
        <f t="shared" ref="E6:E10" si="0">SUM(C6:D6)</f>
        <v>0</v>
      </c>
      <c r="F6" s="732"/>
      <c r="G6" s="728">
        <f>t2A!D12+t2A!F12+t2A!H12+t2A!J12+t2A!L12+t2A!N12+t2A!P12+t2A!R12</f>
        <v>0</v>
      </c>
      <c r="H6" s="726">
        <f>t2A!E12+t2A!G12+t2A!I12+t2A!K12+t2A!M12+t2A!O12+t2A!Q12+t2A!S12</f>
        <v>0</v>
      </c>
      <c r="I6" s="729">
        <f t="shared" ref="I6:I10" si="1">SUM(G6:H6)</f>
        <v>0</v>
      </c>
      <c r="K6" s="765" t="str">
        <f>IF('t2'!$AK$3=2,IF(C6&gt;0,IF(G6&gt;0,"OK","Manca T2A"),IF(C6=0,IF(G6=0,"OK","Manca T2"),"errore")),"OK")</f>
        <v>OK</v>
      </c>
      <c r="L6" s="1000" t="str">
        <f>IF('t2'!$AK$3=2,IF(D6&gt;0,IF(H6&gt;0,"OK","Manca T2A"),IF(D6=0,IF(H6=0,"OK","Manca T2"),"errore")),"OK")</f>
        <v>OK</v>
      </c>
    </row>
    <row r="7" spans="1:12" ht="13.2" x14ac:dyDescent="0.25">
      <c r="A7" s="747" t="str">
        <f>'t2'!A7</f>
        <v>ISTRUTTORI</v>
      </c>
      <c r="B7" s="573" t="str">
        <f>'t2'!B7</f>
        <v>IR</v>
      </c>
      <c r="C7" s="751">
        <f>'t2'!C7</f>
        <v>0</v>
      </c>
      <c r="D7" s="752">
        <f>'t2'!D7</f>
        <v>0</v>
      </c>
      <c r="E7" s="753">
        <f t="shared" si="0"/>
        <v>0</v>
      </c>
      <c r="F7" s="732"/>
      <c r="G7" s="728">
        <f>t2A!D13+t2A!F13+t2A!H13+t2A!J13+t2A!L13+t2A!N13+t2A!P13+t2A!R13</f>
        <v>0</v>
      </c>
      <c r="H7" s="726">
        <f>t2A!E13+t2A!G13+t2A!I13+t2A!K13+t2A!M13+t2A!O13+t2A!Q13+t2A!S13</f>
        <v>0</v>
      </c>
      <c r="I7" s="729">
        <f t="shared" si="1"/>
        <v>0</v>
      </c>
      <c r="K7" s="765" t="str">
        <f>IF('t2'!$AK$3=2,IF(C7&gt;0,IF(G7&gt;0,"OK","Manca T2A"),IF(C7=0,IF(G7=0,"OK","Manca T2"),"errore")),"OK")</f>
        <v>OK</v>
      </c>
      <c r="L7" s="1000" t="str">
        <f>IF('t2'!$AK$3=2,IF(D7&gt;0,IF(H7&gt;0,"OK","Manca T2A"),IF(D7=0,IF(H7=0,"OK","Manca T2"),"errore")),"OK")</f>
        <v>OK</v>
      </c>
    </row>
    <row r="8" spans="1:12" ht="13.2" x14ac:dyDescent="0.25">
      <c r="A8" s="747" t="str">
        <f>'t2'!A8</f>
        <v>OPERATORI ESPERTI</v>
      </c>
      <c r="B8" s="573" t="str">
        <f>'t2'!B8</f>
        <v>OE</v>
      </c>
      <c r="C8" s="751">
        <f>'t2'!C8</f>
        <v>0</v>
      </c>
      <c r="D8" s="752">
        <f>'t2'!D8</f>
        <v>0</v>
      </c>
      <c r="E8" s="753">
        <f t="shared" si="0"/>
        <v>0</v>
      </c>
      <c r="F8" s="732"/>
      <c r="G8" s="728">
        <f>t2A!D14+t2A!F14+t2A!H14+t2A!J14+t2A!L14+t2A!N14+t2A!P14+t2A!R14</f>
        <v>0</v>
      </c>
      <c r="H8" s="726">
        <f>t2A!E14+t2A!G14+t2A!I14+t2A!K14+t2A!M14+t2A!O14+t2A!Q14+t2A!S14</f>
        <v>0</v>
      </c>
      <c r="I8" s="729">
        <f t="shared" si="1"/>
        <v>0</v>
      </c>
      <c r="K8" s="765" t="str">
        <f>IF('t2'!$AK$3=2,IF(C8&gt;0,IF(G8&gt;0,"OK","Manca T2A"),IF(C8=0,IF(G8=0,"OK","Manca T2"),"errore")),"OK")</f>
        <v>OK</v>
      </c>
      <c r="L8" s="1000" t="str">
        <f>IF('t2'!$AK$3=2,IF(D8&gt;0,IF(H8&gt;0,"OK","Manca T2A"),IF(D8=0,IF(H8=0,"OK","Manca T2"),"errore")),"OK")</f>
        <v>OK</v>
      </c>
    </row>
    <row r="9" spans="1:12" ht="13.8" thickBot="1" x14ac:dyDescent="0.3">
      <c r="A9" s="748" t="str">
        <f>'t2'!A10</f>
        <v>PERSONALE CONTRATTISTA</v>
      </c>
      <c r="B9" s="749" t="str">
        <f>'t2'!B10</f>
        <v>PC</v>
      </c>
      <c r="C9" s="754">
        <f>'t2'!C9</f>
        <v>0</v>
      </c>
      <c r="D9" s="755">
        <f>'t2'!D9</f>
        <v>0</v>
      </c>
      <c r="E9" s="756">
        <f t="shared" si="0"/>
        <v>0</v>
      </c>
      <c r="F9" s="733"/>
      <c r="G9" s="728">
        <f>t2A!D15+t2A!F15+t2A!H15+t2A!J15+t2A!L15+t2A!N15+t2A!P15+t2A!R15</f>
        <v>0</v>
      </c>
      <c r="H9" s="726">
        <f>t2A!E15+t2A!G15+t2A!I15+t2A!K15+t2A!M15+t2A!O15+t2A!Q15+t2A!S15</f>
        <v>0</v>
      </c>
      <c r="I9" s="730">
        <f t="shared" si="1"/>
        <v>0</v>
      </c>
      <c r="K9" s="765" t="str">
        <f>IF('t2'!$AK$3=2,IF(C9&gt;0,IF(G9&gt;0,"OK","Manca T2A"),IF(C9=0,IF(G9=0,"OK","Manca T2"),"errore")),"OK")</f>
        <v>OK</v>
      </c>
      <c r="L9" s="1001" t="str">
        <f>IF('t2'!$AK$3=2,IF(D9&gt;0,IF(H9&gt;0,"OK","Manca T2A"),IF(D9=0,IF(H9=0,"OK","Manca T2"),"errore")),"OK")</f>
        <v>OK</v>
      </c>
    </row>
    <row r="10" spans="1:12" ht="13.8" thickBot="1" x14ac:dyDescent="0.3">
      <c r="A10" s="727" t="s">
        <v>74</v>
      </c>
      <c r="B10" s="750"/>
      <c r="C10" s="757">
        <f>SUM(C6:C9)</f>
        <v>0</v>
      </c>
      <c r="D10" s="758">
        <f>SUM(D6:D9)</f>
        <v>0</v>
      </c>
      <c r="E10" s="758">
        <f t="shared" si="0"/>
        <v>0</v>
      </c>
      <c r="G10" s="759">
        <f>SUM(G6:G9)</f>
        <v>0</v>
      </c>
      <c r="H10" s="770">
        <f>SUM(H6:H9)</f>
        <v>0</v>
      </c>
      <c r="I10" s="760">
        <f t="shared" si="1"/>
        <v>0</v>
      </c>
      <c r="K10" s="764" t="str">
        <f>IF(COUNTIF(K6:K9,"OK")=4,"OK","Errore")</f>
        <v>OK</v>
      </c>
      <c r="L10" s="1002" t="str">
        <f>IF(COUNTIF(L6:L9,"OK")=4,"OK","Errore")</f>
        <v>OK</v>
      </c>
    </row>
    <row r="11" spans="1:12" x14ac:dyDescent="0.2">
      <c r="A11" s="6"/>
    </row>
    <row r="13" spans="1:12" s="1003" customFormat="1" ht="13.2" x14ac:dyDescent="0.25">
      <c r="A13" s="1877" t="str">
        <f>IF('t2'!AK3=1,"La squadratura non viene calcolata perché sulla Tabella 2 è stato segnalato che il personale è cessato al 31/12","")</f>
        <v/>
      </c>
      <c r="B13" s="1877"/>
      <c r="C13" s="1877"/>
      <c r="D13" s="1877"/>
      <c r="E13" s="1877"/>
      <c r="F13" s="1877"/>
      <c r="G13" s="1877"/>
      <c r="H13" s="1877"/>
      <c r="I13" s="1877"/>
      <c r="J13" s="1877"/>
      <c r="K13" s="1877"/>
      <c r="L13" s="1877"/>
    </row>
  </sheetData>
  <sheetProtection algorithmName="SHA-512" hashValue="Y5t9R0KbK8E0wBFfykoncTzaVIlevZB8iBAmYKrSjmRNy1/kjnr/Dk1wQl8UOBPuSlnGf4NOS2zXWEON8R2q9A==" saltValue="jKlgyPq/NF+zwG/xCcJRPA==" spinCount="100000" sheet="1" formatColumns="0" selectLockedCells="1" selectUnlockedCells="1"/>
  <mergeCells count="6">
    <mergeCell ref="A13:L13"/>
    <mergeCell ref="G3:I3"/>
    <mergeCell ref="A1:K1"/>
    <mergeCell ref="C3:E3"/>
    <mergeCell ref="K3:L3"/>
    <mergeCell ref="A2:L2"/>
  </mergeCells>
  <dataValidations count="1">
    <dataValidation type="whole" allowBlank="1" showInputMessage="1" showErrorMessage="1" errorTitle="ERRORE" error="INSERIRE SOLO NUMERI INTERI COMPRESI TRA 0 E 9999999" sqref="G6:H10" xr:uid="{00000000-0002-0000-2C00-000000000000}">
      <formula1>0</formula1>
      <formula2>9999999</formula2>
    </dataValidation>
  </dataValidation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0"/>
  <dimension ref="A1:M20"/>
  <sheetViews>
    <sheetView showGridLines="0" zoomScaleNormal="100" workbookViewId="0">
      <selection activeCell="E3" sqref="E3"/>
    </sheetView>
  </sheetViews>
  <sheetFormatPr defaultColWidth="9.28515625" defaultRowHeight="10.199999999999999" x14ac:dyDescent="0.2"/>
  <cols>
    <col min="1" max="1" width="78.7109375" style="3" customWidth="1"/>
    <col min="2" max="3" width="19.7109375" style="3" customWidth="1"/>
    <col min="4" max="4" width="26.7109375" style="3" customWidth="1"/>
    <col min="5" max="5" width="25.140625" style="3" customWidth="1"/>
    <col min="6" max="16384" width="9.28515625" style="3"/>
  </cols>
  <sheetData>
    <row r="1" spans="1:13" ht="27" customHeight="1" x14ac:dyDescent="0.2">
      <c r="A1" s="1720" t="str">
        <f>'t1'!A1</f>
        <v>REGIONI ED AUTONOMIE LOCALI - anno 2023</v>
      </c>
      <c r="B1" s="1720"/>
      <c r="C1" s="1720"/>
      <c r="D1" s="1720"/>
      <c r="E1" s="663"/>
      <c r="F1" s="284"/>
      <c r="G1" s="284"/>
      <c r="H1" s="284"/>
      <c r="I1" s="284"/>
      <c r="M1"/>
    </row>
    <row r="2" spans="1:13" ht="16.2" thickBot="1" x14ac:dyDescent="0.25">
      <c r="A2" s="1889" t="s">
        <v>1069</v>
      </c>
      <c r="B2" s="1889"/>
      <c r="C2" s="1889"/>
      <c r="D2" s="1889"/>
      <c r="E2" s="285"/>
      <c r="F2" s="285"/>
      <c r="G2" s="285"/>
      <c r="H2" s="285"/>
      <c r="I2" s="285"/>
      <c r="M2"/>
    </row>
    <row r="3" spans="1:13" ht="33" customHeight="1" thickBot="1" x14ac:dyDescent="0.3">
      <c r="A3" s="1886" t="s">
        <v>642</v>
      </c>
      <c r="B3" s="1887"/>
      <c r="C3" s="1887"/>
      <c r="D3" s="1888"/>
      <c r="E3" s="664"/>
    </row>
    <row r="4" spans="1:13" s="173" customFormat="1" ht="31.2" thickBot="1" x14ac:dyDescent="0.25">
      <c r="A4" s="589" t="s">
        <v>555</v>
      </c>
      <c r="B4" s="590" t="s">
        <v>556</v>
      </c>
      <c r="C4" s="590" t="s">
        <v>557</v>
      </c>
      <c r="D4" s="591" t="s">
        <v>558</v>
      </c>
    </row>
    <row r="5" spans="1:13" ht="30" customHeight="1" x14ac:dyDescent="0.2">
      <c r="A5" s="665" t="str">
        <f>SI_1!B85</f>
        <v>Non compilare</v>
      </c>
      <c r="B5" s="666">
        <f>SI_1!G85</f>
        <v>0</v>
      </c>
      <c r="C5" s="666">
        <f>'t1'!K23+'t1'!L23</f>
        <v>0</v>
      </c>
      <c r="D5" s="819" t="str">
        <f>IF(B5&lt;=C5,"OK","Dati incoerenti: controllare i valori")</f>
        <v>OK</v>
      </c>
    </row>
    <row r="6" spans="1:13" ht="30" customHeight="1" x14ac:dyDescent="0.2">
      <c r="A6" s="667" t="str">
        <f>SI_1!B106</f>
        <v>Indicare il numero delle unita rilevate in tabella 1 tra i "presenti al 31.12" che risultavano titolari di permessi per legge n. 104/92.</v>
      </c>
      <c r="B6" s="668">
        <f>SI_1!G106</f>
        <v>0</v>
      </c>
      <c r="C6" s="668">
        <f>'t1'!K23+'t1'!L23</f>
        <v>0</v>
      </c>
      <c r="D6" s="820" t="str">
        <f>IF(B6&lt;=C6,"OK","Dati incoerenti: controllare i valori")</f>
        <v>OK</v>
      </c>
    </row>
    <row r="7" spans="1:13" ht="30" customHeight="1" thickBot="1" x14ac:dyDescent="0.25">
      <c r="A7" s="669" t="str">
        <f>SI_1!B109</f>
        <v>Indicare il numero delle unita rilevate in tabella 1 tra i "presenti al 31.12" che risultavano titolari di permessi ai sensi dell'art. 42, c.5 D.lgs.151/2001.</v>
      </c>
      <c r="B7" s="670">
        <f>SI_1!G109</f>
        <v>0</v>
      </c>
      <c r="C7" s="670">
        <f>'t1'!K23+'t1'!L23</f>
        <v>0</v>
      </c>
      <c r="D7" s="821" t="str">
        <f>IF(B7&lt;=C7,"OK","Dati incoerenti: controllare i valori")</f>
        <v>OK</v>
      </c>
    </row>
    <row r="10" spans="1:13" ht="16.2" thickBot="1" x14ac:dyDescent="0.25">
      <c r="A10" s="812" t="s">
        <v>644</v>
      </c>
      <c r="B10" s="811"/>
      <c r="C10" s="811"/>
      <c r="D10" s="811"/>
      <c r="E10" s="285"/>
      <c r="F10" s="285"/>
      <c r="G10" s="285"/>
      <c r="H10" s="285"/>
      <c r="I10" s="285"/>
      <c r="M10"/>
    </row>
    <row r="11" spans="1:13" ht="32.85" customHeight="1" thickBot="1" x14ac:dyDescent="0.3">
      <c r="A11" s="1886" t="s">
        <v>643</v>
      </c>
      <c r="B11" s="1887"/>
      <c r="C11" s="1887"/>
      <c r="D11" s="1888"/>
      <c r="E11" s="664"/>
    </row>
    <row r="12" spans="1:13" s="173" customFormat="1" ht="21" thickBot="1" x14ac:dyDescent="0.25">
      <c r="A12" s="671" t="s">
        <v>555</v>
      </c>
      <c r="B12" s="672" t="s">
        <v>556</v>
      </c>
      <c r="C12" s="672" t="s">
        <v>559</v>
      </c>
      <c r="D12" s="673" t="s">
        <v>560</v>
      </c>
    </row>
    <row r="13" spans="1:13" ht="30" customHeight="1" x14ac:dyDescent="0.2">
      <c r="A13" s="667" t="str">
        <f>SI_1!B106</f>
        <v>Indicare il numero delle unita rilevate in tabella 1 tra i "presenti al 31.12" che risultavano titolari di permessi per legge n. 104/92.</v>
      </c>
      <c r="B13" s="674">
        <f>SI_1!G106</f>
        <v>0</v>
      </c>
      <c r="C13" s="675">
        <f>'t11'!I25+'t11'!J25</f>
        <v>0</v>
      </c>
      <c r="D13" s="822" t="str">
        <f>(IF(AND(C13=0,B13&gt;0),"Mancano le assenze per questa causale",IF(AND(C13&gt;0,B13=0),"Dichiarare Unita nella domanda della Scheda Informativa 1","OK")))</f>
        <v>OK</v>
      </c>
    </row>
    <row r="14" spans="1:13" ht="30" customHeight="1" thickBot="1" x14ac:dyDescent="0.25">
      <c r="A14" s="667" t="str">
        <f>SI_1!B109</f>
        <v>Indicare il numero delle unita rilevate in tabella 1 tra i "presenti al 31.12" che risultavano titolari di permessi ai sensi dell'art. 42, c.5 D.lgs.151/2001.</v>
      </c>
      <c r="B14" s="670">
        <f>SI_1!G109</f>
        <v>0</v>
      </c>
      <c r="C14" s="676">
        <f>'t11'!G25+'t11'!H25</f>
        <v>0</v>
      </c>
      <c r="D14" s="821" t="str">
        <f>(IF(AND(C14=0,B14&gt;0),"Mancano le assenze per questa causale",IF(AND(C14&gt;0,B14=0),"Dichiarare Unita nella domanda della Scheda Informativa 1","OK")))</f>
        <v>OK</v>
      </c>
    </row>
    <row r="17" spans="1:13" ht="13.35" customHeight="1" thickBot="1" x14ac:dyDescent="0.35">
      <c r="A17" s="813" t="s">
        <v>646</v>
      </c>
      <c r="B17" s="811"/>
      <c r="C17" s="811"/>
      <c r="D17" s="811"/>
      <c r="E17" s="285"/>
      <c r="F17" s="285"/>
      <c r="G17" s="285"/>
      <c r="H17" s="285"/>
      <c r="I17" s="285"/>
      <c r="M17"/>
    </row>
    <row r="18" spans="1:13" ht="31.35" customHeight="1" thickBot="1" x14ac:dyDescent="0.3">
      <c r="A18" s="1886" t="s">
        <v>645</v>
      </c>
      <c r="B18" s="1887"/>
      <c r="C18" s="1887"/>
      <c r="D18" s="1888"/>
      <c r="E18" s="664"/>
    </row>
    <row r="19" spans="1:13" ht="21" thickBot="1" x14ac:dyDescent="0.25">
      <c r="A19" s="671" t="s">
        <v>555</v>
      </c>
      <c r="B19" s="672" t="s">
        <v>629</v>
      </c>
      <c r="C19" s="672" t="s">
        <v>559</v>
      </c>
      <c r="D19" s="673" t="s">
        <v>560</v>
      </c>
    </row>
    <row r="20" spans="1:13" ht="42" customHeight="1" x14ac:dyDescent="0.2">
      <c r="A20" s="667" t="s">
        <v>445</v>
      </c>
      <c r="B20" s="674">
        <f>SI_1!G82</f>
        <v>0</v>
      </c>
      <c r="C20" s="675">
        <f>'t11'!E25+'t11'!F25</f>
        <v>0</v>
      </c>
      <c r="D20" s="822" t="str">
        <f>(IF(AND(C20=0,B20&gt;0),"Mancano le assenze per questa causale",IF(AND(C20&gt;0,B20=0),"Dichiarare Somme nella domanda della Scheda Informativa 1","OK")))</f>
        <v>OK</v>
      </c>
    </row>
  </sheetData>
  <sheetProtection algorithmName="SHA-512" hashValue="v65g4BR6kP8fEqsN8gnPWuGI6ooxd+V+LHDRT7xFCHs8cfJOgVHYYikMeSnVOvqOz7LIrgniB/+Rq0Fu9n7wKg==" saltValue="MoJ1MR9NNMU1JKLrYoD+bA==" spinCount="100000" sheet="1" formatColumns="0" selectLockedCells="1" selectUnlockedCells="1"/>
  <mergeCells count="5">
    <mergeCell ref="A18:D18"/>
    <mergeCell ref="A1:D1"/>
    <mergeCell ref="A3:D3"/>
    <mergeCell ref="A11:D11"/>
    <mergeCell ref="A2:D2"/>
  </mergeCells>
  <conditionalFormatting sqref="D5:D7 D13:D14 D20">
    <cfRule type="notContainsText" dxfId="4" priority="4" stopIfTrue="1" operator="notContains" text="OK">
      <formula>ISERROR(SEARCH("OK",D5))</formula>
    </cfRule>
  </conditionalFormatting>
  <conditionalFormatting sqref="D5:D7">
    <cfRule type="notContainsText" dxfId="3" priority="1" stopIfTrue="1" operator="notContains" text="OK">
      <formula>ISERROR(SEARCH("OK",D5))</formula>
    </cfRule>
    <cfRule type="notContainsText" priority="2" stopIfTrue="1" operator="notContains" text="OK">
      <formula>ISERROR(SEARCH("OK",D5))</formula>
    </cfRule>
    <cfRule type="containsText" dxfId="2" priority="3" stopIfTrue="1" operator="containsText" text="Dati incoerenti: controllare i valori">
      <formula>NOT(ISERROR(SEARCH("Dati incoerenti: controllare i valori",D5)))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4">
    <pageSetUpPr fitToPage="1"/>
  </sheetPr>
  <dimension ref="A1:K22"/>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0.199999999999999" x14ac:dyDescent="0.2"/>
  <cols>
    <col min="1" max="1" width="41.42578125" style="3" customWidth="1"/>
    <col min="2" max="2" width="10" style="2" customWidth="1"/>
    <col min="3" max="3" width="11.7109375" style="2" customWidth="1"/>
    <col min="4" max="5" width="14" style="2" customWidth="1"/>
    <col min="6" max="6" width="11.7109375" style="2" customWidth="1"/>
    <col min="7" max="7" width="13.7109375" style="2" customWidth="1"/>
    <col min="8" max="8" width="16.7109375" style="2" hidden="1" customWidth="1"/>
    <col min="9" max="9" width="63.28515625" customWidth="1"/>
  </cols>
  <sheetData>
    <row r="1" spans="1:11" s="3" customFormat="1" ht="43.5" customHeight="1" x14ac:dyDescent="0.2">
      <c r="A1" s="1720" t="str">
        <f>'t1'!A1</f>
        <v>REGIONI ED AUTONOMIE LOCALI - anno 2023</v>
      </c>
      <c r="B1" s="1720"/>
      <c r="C1" s="1720"/>
      <c r="D1" s="1720"/>
      <c r="E1" s="1720"/>
      <c r="F1" s="1720"/>
      <c r="G1" s="1720"/>
      <c r="H1" s="1720"/>
      <c r="I1" s="1720"/>
      <c r="K1"/>
    </row>
    <row r="2" spans="1:11" s="3" customFormat="1" ht="12.75" customHeight="1" x14ac:dyDescent="0.2">
      <c r="D2" s="1733"/>
      <c r="E2" s="1733"/>
      <c r="F2" s="1733"/>
      <c r="G2" s="1733"/>
      <c r="H2" s="527"/>
      <c r="K2"/>
    </row>
    <row r="3" spans="1:11" s="3" customFormat="1" ht="44.1" customHeight="1" x14ac:dyDescent="0.25">
      <c r="A3" s="1890" t="s">
        <v>1121</v>
      </c>
      <c r="B3" s="1890"/>
      <c r="C3" s="1890"/>
      <c r="D3" s="1890"/>
      <c r="E3" s="1890"/>
      <c r="F3" s="1890"/>
      <c r="G3" s="1890"/>
      <c r="H3" s="1890"/>
      <c r="I3" s="1890"/>
    </row>
    <row r="4" spans="1:11" ht="61.2" x14ac:dyDescent="0.2">
      <c r="A4" s="158" t="s">
        <v>230</v>
      </c>
      <c r="B4" s="159" t="s">
        <v>192</v>
      </c>
      <c r="C4" s="529" t="s">
        <v>47</v>
      </c>
      <c r="D4" s="529" t="s">
        <v>641</v>
      </c>
      <c r="E4" s="529" t="s">
        <v>640</v>
      </c>
      <c r="F4" s="159" t="s">
        <v>49</v>
      </c>
      <c r="G4" s="529" t="s">
        <v>635</v>
      </c>
      <c r="H4" s="159" t="s">
        <v>511</v>
      </c>
      <c r="I4" s="529" t="s">
        <v>487</v>
      </c>
    </row>
    <row r="5" spans="1:11" s="175" customFormat="1" ht="40.799999999999997" hidden="1" x14ac:dyDescent="0.2">
      <c r="A5" s="157"/>
      <c r="B5" s="170"/>
      <c r="C5" s="170" t="s">
        <v>194</v>
      </c>
      <c r="D5" s="170"/>
      <c r="E5" s="170"/>
      <c r="F5" s="170" t="s">
        <v>196</v>
      </c>
      <c r="G5" s="170"/>
      <c r="H5" s="580" t="s">
        <v>513</v>
      </c>
      <c r="I5" s="582"/>
    </row>
    <row r="6" spans="1:11" ht="13.2" x14ac:dyDescent="0.25">
      <c r="A6" s="120" t="str">
        <f>'t1'!A6</f>
        <v>SEGRETARIO A</v>
      </c>
      <c r="B6" s="91" t="str">
        <f>'t1'!B6</f>
        <v>0D0102</v>
      </c>
      <c r="C6" s="807">
        <f>'t11'!W8+'t11'!X8</f>
        <v>0</v>
      </c>
      <c r="D6" s="807">
        <f>(C6-'t11'!Q8-'t11'!R8-'t11'!S8-'t11'!T8-'t11'!U8-'t11'!V8)</f>
        <v>0</v>
      </c>
      <c r="E6" s="870">
        <f>'t12'!C6/12</f>
        <v>0</v>
      </c>
      <c r="F6" s="807">
        <f>'t3'!K6+'t3'!L6+'t3'!M6+'t3'!N6+'t3'!O6+'t3'!P6</f>
        <v>0</v>
      </c>
      <c r="G6" s="324" t="str">
        <f t="shared" ref="G6:G22" si="0">IF(H6="OK","OK","ERRORE")</f>
        <v>OK</v>
      </c>
      <c r="H6" s="324" t="str">
        <f t="shared" ref="H6:H22" si="1">IF(((E6+F6)*273)&lt;(D6),"KO","OK")</f>
        <v>OK</v>
      </c>
      <c r="I6" s="583" t="str">
        <f>IF(H6="KO",($H$5&amp;(('t12'!C6/12*273)+(('t3'!K6+'t3'!L6+'t3'!M6+'t3'!N6+'t3'!O6+'t3'!P6)*273))&amp;")"),"")</f>
        <v/>
      </c>
    </row>
    <row r="7" spans="1:11" ht="13.2" x14ac:dyDescent="0.25">
      <c r="A7" s="120" t="str">
        <f>'t1'!A7</f>
        <v>SEGRETARIO B</v>
      </c>
      <c r="B7" s="91" t="str">
        <f>'t1'!B7</f>
        <v>0D0103</v>
      </c>
      <c r="C7" s="305">
        <f>'t11'!W9+'t11'!X9</f>
        <v>0</v>
      </c>
      <c r="D7" s="807">
        <f>(C7-'t11'!Q9-'t11'!R9-'t11'!S9-'t11'!T9-'t11'!U9-'t11'!V9)</f>
        <v>0</v>
      </c>
      <c r="E7" s="870">
        <f>'t12'!C7/12</f>
        <v>0</v>
      </c>
      <c r="F7" s="305">
        <f>'t3'!K7+'t3'!L7+'t3'!M7+'t3'!N7+'t3'!O7+'t3'!P7</f>
        <v>0</v>
      </c>
      <c r="G7" s="324" t="str">
        <f t="shared" si="0"/>
        <v>OK</v>
      </c>
      <c r="H7" s="324" t="str">
        <f t="shared" si="1"/>
        <v>OK</v>
      </c>
      <c r="I7" s="583" t="str">
        <f>IF(H7="KO",($H$5&amp;(('t12'!C7/12*273)+(('t3'!K7+'t3'!L7+'t3'!M7+'t3'!N7+'t3'!O7+'t3'!P7)*273))&amp;")"),"")</f>
        <v/>
      </c>
    </row>
    <row r="8" spans="1:11" ht="13.2" x14ac:dyDescent="0.25">
      <c r="A8" s="120" t="str">
        <f>'t1'!A8</f>
        <v>SEGRETARIO C</v>
      </c>
      <c r="B8" s="91" t="str">
        <f>'t1'!B8</f>
        <v>0D0485</v>
      </c>
      <c r="C8" s="305">
        <f>'t11'!W10+'t11'!X10</f>
        <v>0</v>
      </c>
      <c r="D8" s="807">
        <f>(C8-'t11'!Q10-'t11'!R10-'t11'!S10-'t11'!T10-'t11'!U10-'t11'!V10)</f>
        <v>0</v>
      </c>
      <c r="E8" s="870">
        <f>'t12'!C8/12</f>
        <v>0</v>
      </c>
      <c r="F8" s="305">
        <f>'t3'!K8+'t3'!L8+'t3'!M8+'t3'!N8+'t3'!O8+'t3'!P8</f>
        <v>0</v>
      </c>
      <c r="G8" s="324" t="str">
        <f t="shared" si="0"/>
        <v>OK</v>
      </c>
      <c r="H8" s="324" t="str">
        <f t="shared" si="1"/>
        <v>OK</v>
      </c>
      <c r="I8" s="583" t="str">
        <f>IF(H8="KO",($H$5&amp;(('t12'!C8/12*273)+(('t3'!K8+'t3'!L8+'t3'!M8+'t3'!N8+'t3'!O8+'t3'!P8)*273))&amp;")"),"")</f>
        <v/>
      </c>
    </row>
    <row r="9" spans="1:11" ht="13.2" x14ac:dyDescent="0.25">
      <c r="A9" s="120" t="str">
        <f>'t1'!A9</f>
        <v>DIRETTORE  GENERALE</v>
      </c>
      <c r="B9" s="91" t="str">
        <f>'t1'!B9</f>
        <v>0D0097</v>
      </c>
      <c r="C9" s="305">
        <f>'t11'!W11+'t11'!X11</f>
        <v>0</v>
      </c>
      <c r="D9" s="807">
        <f>(C9-'t11'!Q11-'t11'!R11-'t11'!S11-'t11'!T11-'t11'!U11-'t11'!V11)</f>
        <v>0</v>
      </c>
      <c r="E9" s="870">
        <f>'t12'!C9/12</f>
        <v>0</v>
      </c>
      <c r="F9" s="305">
        <f>'t3'!K9+'t3'!L9+'t3'!M9+'t3'!N9+'t3'!O9+'t3'!P9</f>
        <v>0</v>
      </c>
      <c r="G9" s="324" t="str">
        <f>IF(H9="OK","OK","ERRORE")</f>
        <v>OK</v>
      </c>
      <c r="H9" s="324" t="str">
        <f>IF(((E9+F9)*273)&lt;(D9),"KO","OK")</f>
        <v>OK</v>
      </c>
      <c r="I9" s="583" t="str">
        <f>IF(H9="KO",($H$5&amp;(('t12'!C9/12*273)+(('t3'!K9+'t3'!L9+'t3'!M9+'t3'!N9+'t3'!O9+'t3'!P9)*273))&amp;")"),"")</f>
        <v/>
      </c>
    </row>
    <row r="10" spans="1:11" ht="13.2" x14ac:dyDescent="0.25">
      <c r="A10" s="120" t="str">
        <f>'t1'!A10</f>
        <v>ALTE SPECIALIZZ. FUORI D.O.</v>
      </c>
      <c r="B10" s="91" t="str">
        <f>'t1'!B10</f>
        <v>0D0095</v>
      </c>
      <c r="C10" s="305">
        <f>'t11'!W12+'t11'!X12</f>
        <v>0</v>
      </c>
      <c r="D10" s="807">
        <f>(C10-'t11'!Q12-'t11'!R12-'t11'!S12-'t11'!T12-'t11'!U12-'t11'!V12)</f>
        <v>0</v>
      </c>
      <c r="E10" s="870">
        <f>'t12'!C10/12</f>
        <v>0</v>
      </c>
      <c r="F10" s="305">
        <f>'t3'!K10+'t3'!L10+'t3'!M10+'t3'!N10+'t3'!O10+'t3'!P10</f>
        <v>0</v>
      </c>
      <c r="G10" s="324" t="str">
        <f>IF(H10="OK","OK","ERRORE")</f>
        <v>OK</v>
      </c>
      <c r="H10" s="324" t="str">
        <f>IF(((E10+F10)*273)&lt;(D10),"KO","OK")</f>
        <v>OK</v>
      </c>
      <c r="I10" s="583" t="str">
        <f>IF(H10="KO",($H$5&amp;(('t12'!C10/12*273)+(('t3'!K10+'t3'!L10+'t3'!M10+'t3'!N10+'t3'!O10+'t3'!P10)*273))&amp;")"),"")</f>
        <v/>
      </c>
    </row>
    <row r="11" spans="1:11" ht="13.2" x14ac:dyDescent="0.25">
      <c r="A11" s="120" t="str">
        <f>'t1'!A11</f>
        <v>DIRIGENTE A TEMPO DETERMINATO FUORI D.O.</v>
      </c>
      <c r="B11" s="91" t="str">
        <f>'t1'!B11</f>
        <v>0D0098</v>
      </c>
      <c r="C11" s="305">
        <f>'t11'!W13+'t11'!X13</f>
        <v>0</v>
      </c>
      <c r="D11" s="807">
        <f>(C11-'t11'!Q13-'t11'!R13-'t11'!S13-'t11'!T13-'t11'!U13-'t11'!V13)</f>
        <v>0</v>
      </c>
      <c r="E11" s="870">
        <f>'t12'!C11/12</f>
        <v>0</v>
      </c>
      <c r="F11" s="305">
        <f>'t3'!K11+'t3'!L11+'t3'!M11+'t3'!N11+'t3'!O11+'t3'!P11</f>
        <v>0</v>
      </c>
      <c r="G11" s="324" t="str">
        <f>IF(H11="OK","OK","ERRORE")</f>
        <v>OK</v>
      </c>
      <c r="H11" s="324" t="str">
        <f>IF(((E11+F11)*273)&lt;(D11),"KO","OK")</f>
        <v>OK</v>
      </c>
      <c r="I11" s="583" t="str">
        <f>IF(H11="KO",($H$5&amp;(('t12'!C11/12*273)+(('t3'!K11+'t3'!L11+'t3'!M11+'t3'!N11+'t3'!O11+'t3'!P11)*273))&amp;")"),"")</f>
        <v/>
      </c>
    </row>
    <row r="12" spans="1:11" ht="13.2" x14ac:dyDescent="0.25">
      <c r="A12" s="120" t="str">
        <f>'t1'!A12</f>
        <v>SEGRETARIO GENERALE CCIAA</v>
      </c>
      <c r="B12" s="91" t="str">
        <f>'t1'!B12</f>
        <v>0D0104</v>
      </c>
      <c r="C12" s="305">
        <f>'t11'!W14+'t11'!X14</f>
        <v>0</v>
      </c>
      <c r="D12" s="807">
        <f>(C12-'t11'!Q14-'t11'!R14-'t11'!S14-'t11'!T14-'t11'!U14-'t11'!V14)</f>
        <v>0</v>
      </c>
      <c r="E12" s="870">
        <f>'t12'!C12/12</f>
        <v>0</v>
      </c>
      <c r="F12" s="305">
        <f>'t3'!K12+'t3'!L12+'t3'!M12+'t3'!N12+'t3'!O12+'t3'!P12</f>
        <v>0</v>
      </c>
      <c r="G12" s="324" t="str">
        <f>IF(H12="OK","OK","ERRORE")</f>
        <v>OK</v>
      </c>
      <c r="H12" s="324" t="str">
        <f>IF(((E12+F12)*273)&lt;(D12),"KO","OK")</f>
        <v>OK</v>
      </c>
      <c r="I12" s="583" t="str">
        <f>IF(H12="KO",($H$5&amp;(('t12'!C12/12*273)+(('t3'!K12+'t3'!L12+'t3'!M12+'t3'!N12+'t3'!O12+'t3'!P12)*273))&amp;")"),"")</f>
        <v/>
      </c>
    </row>
    <row r="13" spans="1:11" ht="13.2" x14ac:dyDescent="0.25">
      <c r="A13" s="120" t="str">
        <f>'t1'!A13</f>
        <v>DIRIGENTE A TEMPO INDETERMINATO</v>
      </c>
      <c r="B13" s="91" t="str">
        <f>'t1'!B13</f>
        <v>0D0164</v>
      </c>
      <c r="C13" s="305">
        <f>'t11'!W15+'t11'!X15</f>
        <v>0</v>
      </c>
      <c r="D13" s="807">
        <f>(C13-'t11'!Q15-'t11'!R15-'t11'!S15-'t11'!T15-'t11'!U15-'t11'!V15)</f>
        <v>0</v>
      </c>
      <c r="E13" s="870">
        <f>'t12'!C13/12</f>
        <v>0</v>
      </c>
      <c r="F13" s="305">
        <f>'t3'!K13+'t3'!L13+'t3'!M13+'t3'!N13+'t3'!O13+'t3'!P13</f>
        <v>0</v>
      </c>
      <c r="G13" s="324" t="str">
        <f t="shared" si="0"/>
        <v>OK</v>
      </c>
      <c r="H13" s="324" t="str">
        <f t="shared" si="1"/>
        <v>OK</v>
      </c>
      <c r="I13" s="583" t="str">
        <f>IF(H13="KO",($H$5&amp;(('t12'!C13/12*273)+(('t3'!K13+'t3'!L13+'t3'!M13+'t3'!N13+'t3'!O13+'t3'!P13)*273))&amp;")"),"")</f>
        <v/>
      </c>
    </row>
    <row r="14" spans="1:11" ht="13.2" x14ac:dyDescent="0.25">
      <c r="A14" s="120" t="str">
        <f>'t1'!A14</f>
        <v>DIRIGENTE A TEMPO DETERMINATO IN D.O.</v>
      </c>
      <c r="B14" s="91" t="str">
        <f>'t1'!B14</f>
        <v>0D0165</v>
      </c>
      <c r="C14" s="305">
        <f>'t11'!W16+'t11'!X16</f>
        <v>0</v>
      </c>
      <c r="D14" s="807">
        <f>(C14-'t11'!Q16-'t11'!R16-'t11'!S16-'t11'!T16-'t11'!U16-'t11'!V16)</f>
        <v>0</v>
      </c>
      <c r="E14" s="870">
        <f>'t12'!C14/12</f>
        <v>0</v>
      </c>
      <c r="F14" s="305">
        <f>'t3'!K14+'t3'!L14+'t3'!M14+'t3'!N14+'t3'!O14+'t3'!P14</f>
        <v>0</v>
      </c>
      <c r="G14" s="324" t="str">
        <f t="shared" si="0"/>
        <v>OK</v>
      </c>
      <c r="H14" s="324" t="str">
        <f t="shared" si="1"/>
        <v>OK</v>
      </c>
      <c r="I14" s="583" t="str">
        <f>IF(H14="KO",($H$5&amp;(('t12'!C14/12*273)+(('t3'!K14+'t3'!L14+'t3'!M14+'t3'!N14+'t3'!O14+'t3'!P14)*273))&amp;")"),"")</f>
        <v/>
      </c>
    </row>
    <row r="15" spans="1:11" ht="13.2" x14ac:dyDescent="0.25">
      <c r="A15" s="120" t="str">
        <f>'t1'!A15</f>
        <v xml:space="preserve">ALTE SPECIALIZZ. IN D.O. </v>
      </c>
      <c r="B15" s="91" t="str">
        <f>'t1'!B15</f>
        <v>0D0I95</v>
      </c>
      <c r="C15" s="305">
        <f>'t11'!W17+'t11'!X17</f>
        <v>0</v>
      </c>
      <c r="D15" s="807">
        <f>(C15-'t11'!Q17-'t11'!R17-'t11'!S17-'t11'!T17-'t11'!U17-'t11'!V17)</f>
        <v>0</v>
      </c>
      <c r="E15" s="870">
        <f>'t12'!C15/12</f>
        <v>0</v>
      </c>
      <c r="F15" s="305">
        <f>'t3'!K15+'t3'!L15+'t3'!M15+'t3'!N15+'t3'!O15+'t3'!P15</f>
        <v>0</v>
      </c>
      <c r="G15" s="324" t="str">
        <f t="shared" si="0"/>
        <v>OK</v>
      </c>
      <c r="H15" s="324" t="str">
        <f t="shared" si="1"/>
        <v>OK</v>
      </c>
      <c r="I15" s="583" t="str">
        <f>IF(H15="KO",($H$5&amp;(('t12'!C15/12*273)+(('t3'!K15+'t3'!L15+'t3'!M15+'t3'!N15+'t3'!O15+'t3'!P15)*273))&amp;")"),"")</f>
        <v/>
      </c>
    </row>
    <row r="16" spans="1:11" ht="13.2" x14ac:dyDescent="0.25">
      <c r="A16" s="120" t="str">
        <f>'t1'!A16</f>
        <v>RESPONSABILE DEI SERVIZI O DEGLI UFFICI IN D.O</v>
      </c>
      <c r="B16" s="91" t="str">
        <f>'t1'!B16</f>
        <v>0D0I96</v>
      </c>
      <c r="C16" s="305">
        <f>'t11'!W18+'t11'!X18</f>
        <v>0</v>
      </c>
      <c r="D16" s="807">
        <f>(C16-'t11'!Q18-'t11'!R18-'t11'!S18-'t11'!T18-'t11'!U18-'t11'!V18)</f>
        <v>0</v>
      </c>
      <c r="E16" s="870">
        <f>'t12'!C16/12</f>
        <v>0</v>
      </c>
      <c r="F16" s="305">
        <f>'t3'!K16+'t3'!L16+'t3'!M16+'t3'!N16+'t3'!O16+'t3'!P16</f>
        <v>0</v>
      </c>
      <c r="G16" s="324" t="str">
        <f>IF(H16="OK","OK","ERRORE")</f>
        <v>OK</v>
      </c>
      <c r="H16" s="324" t="str">
        <f>IF(((E16+F16)*273)&lt;(D16),"KO","OK")</f>
        <v>OK</v>
      </c>
      <c r="I16" s="583" t="str">
        <f>IF(H16="KO",($H$5&amp;(('t12'!C16/12*273)+(('t3'!K16+'t3'!L16+'t3'!M16+'t3'!N16+'t3'!O16+'t3'!P16)*273))&amp;")"),"")</f>
        <v/>
      </c>
    </row>
    <row r="17" spans="1:9" ht="13.2" x14ac:dyDescent="0.25">
      <c r="A17" s="120" t="str">
        <f>'t1'!A17</f>
        <v>FUNZIONARI ED ELEVATA QUALIFICAZIONE</v>
      </c>
      <c r="B17" s="91" t="str">
        <f>'t1'!B17</f>
        <v>0FZEQF</v>
      </c>
      <c r="C17" s="305">
        <f>'t11'!W19+'t11'!X19</f>
        <v>0</v>
      </c>
      <c r="D17" s="807">
        <f>(C17-'t11'!Q19-'t11'!R19-'t11'!S19-'t11'!T19-'t11'!U19-'t11'!V19)</f>
        <v>0</v>
      </c>
      <c r="E17" s="870">
        <f>'t12'!C17/12</f>
        <v>0</v>
      </c>
      <c r="F17" s="305">
        <f>'t3'!K17+'t3'!L17+'t3'!M17+'t3'!N17+'t3'!O17+'t3'!P17</f>
        <v>0</v>
      </c>
      <c r="G17" s="324" t="str">
        <f t="shared" si="0"/>
        <v>OK</v>
      </c>
      <c r="H17" s="324" t="str">
        <f t="shared" si="1"/>
        <v>OK</v>
      </c>
      <c r="I17" s="583" t="str">
        <f>IF(H17="KO",($H$5&amp;(('t12'!C17/12*273)+(('t3'!K17+'t3'!L17+'t3'!M17+'t3'!N17+'t3'!O17+'t3'!P17)*273))&amp;")"),"")</f>
        <v/>
      </c>
    </row>
    <row r="18" spans="1:9" ht="13.2" x14ac:dyDescent="0.25">
      <c r="A18" s="120" t="str">
        <f>'t1'!A18</f>
        <v>ISTRUTTORI</v>
      </c>
      <c r="B18" s="91" t="str">
        <f>'t1'!B18</f>
        <v>0IR000</v>
      </c>
      <c r="C18" s="305">
        <f>'t11'!W20+'t11'!X20</f>
        <v>0</v>
      </c>
      <c r="D18" s="807">
        <f>(C18-'t11'!Q20-'t11'!R20-'t11'!S20-'t11'!T20-'t11'!U20-'t11'!V20)</f>
        <v>0</v>
      </c>
      <c r="E18" s="870">
        <f>'t12'!C18/12</f>
        <v>0</v>
      </c>
      <c r="F18" s="305">
        <f>'t3'!K18+'t3'!L18+'t3'!M18+'t3'!N18+'t3'!O18+'t3'!P18</f>
        <v>0</v>
      </c>
      <c r="G18" s="324" t="str">
        <f t="shared" si="0"/>
        <v>OK</v>
      </c>
      <c r="H18" s="324" t="str">
        <f t="shared" si="1"/>
        <v>OK</v>
      </c>
      <c r="I18" s="583" t="str">
        <f>IF(H18="KO",($H$5&amp;(('t12'!C18/12*273)+(('t3'!K18+'t3'!L18+'t3'!M18+'t3'!N18+'t3'!O18+'t3'!P18)*273))&amp;")"),"")</f>
        <v/>
      </c>
    </row>
    <row r="19" spans="1:9" ht="13.2" x14ac:dyDescent="0.25">
      <c r="A19" s="120" t="str">
        <f>'t1'!A19</f>
        <v>OPERATORI ESPERTI</v>
      </c>
      <c r="B19" s="91" t="str">
        <f>'t1'!B19</f>
        <v>0OEESP</v>
      </c>
      <c r="C19" s="305">
        <f>'t11'!W21+'t11'!X21</f>
        <v>0</v>
      </c>
      <c r="D19" s="807">
        <f>(C19-'t11'!Q21-'t11'!R21-'t11'!S21-'t11'!T21-'t11'!U21-'t11'!V21)</f>
        <v>0</v>
      </c>
      <c r="E19" s="870">
        <f>'t12'!C19/12</f>
        <v>0</v>
      </c>
      <c r="F19" s="305">
        <f>'t3'!K19+'t3'!L19+'t3'!M19+'t3'!N19+'t3'!O19+'t3'!P19</f>
        <v>0</v>
      </c>
      <c r="G19" s="324" t="str">
        <f t="shared" si="0"/>
        <v>OK</v>
      </c>
      <c r="H19" s="324" t="str">
        <f t="shared" si="1"/>
        <v>OK</v>
      </c>
      <c r="I19" s="583" t="str">
        <f>IF(H19="KO",($H$5&amp;(('t12'!C19/12*273)+(('t3'!K19+'t3'!L19+'t3'!M19+'t3'!N19+'t3'!O19+'t3'!P19)*273))&amp;")"),"")</f>
        <v/>
      </c>
    </row>
    <row r="20" spans="1:9" ht="13.2" x14ac:dyDescent="0.25">
      <c r="A20" s="120" t="str">
        <f>'t1'!A20</f>
        <v>OPERATORI</v>
      </c>
      <c r="B20" s="91" t="str">
        <f>'t1'!B20</f>
        <v>0OP000</v>
      </c>
      <c r="C20" s="305">
        <f>'t11'!W22+'t11'!X22</f>
        <v>0</v>
      </c>
      <c r="D20" s="807">
        <f>(C20-'t11'!Q22-'t11'!R22-'t11'!S22-'t11'!T22-'t11'!U22-'t11'!V22)</f>
        <v>0</v>
      </c>
      <c r="E20" s="870">
        <f>'t12'!C20/12</f>
        <v>0</v>
      </c>
      <c r="F20" s="305">
        <f>'t3'!K20+'t3'!L20+'t3'!M20+'t3'!N20+'t3'!O20+'t3'!P20</f>
        <v>0</v>
      </c>
      <c r="G20" s="324" t="str">
        <f t="shared" si="0"/>
        <v>OK</v>
      </c>
      <c r="H20" s="324" t="str">
        <f t="shared" si="1"/>
        <v>OK</v>
      </c>
      <c r="I20" s="583" t="str">
        <f>IF(H20="KO",($H$5&amp;(('t12'!C20/12*273)+(('t3'!K20+'t3'!L20+'t3'!M20+'t3'!N20+'t3'!O20+'t3'!P20)*273))&amp;")"),"")</f>
        <v/>
      </c>
    </row>
    <row r="21" spans="1:9" ht="13.2" x14ac:dyDescent="0.25">
      <c r="A21" s="120" t="str">
        <f>'t1'!A21</f>
        <v>CONTRATTISTI</v>
      </c>
      <c r="B21" s="91" t="str">
        <f>'t1'!B21</f>
        <v>000061</v>
      </c>
      <c r="C21" s="305">
        <f>'t11'!W23+'t11'!X23</f>
        <v>0</v>
      </c>
      <c r="D21" s="807">
        <f>(C21-'t11'!Q23-'t11'!R23-'t11'!S23-'t11'!T23-'t11'!U23-'t11'!V23)</f>
        <v>0</v>
      </c>
      <c r="E21" s="870">
        <f>'t12'!C21/12</f>
        <v>0</v>
      </c>
      <c r="F21" s="305">
        <f>'t3'!K21+'t3'!L21+'t3'!M21+'t3'!N21+'t3'!O21+'t3'!P21</f>
        <v>0</v>
      </c>
      <c r="G21" s="324" t="str">
        <f t="shared" si="0"/>
        <v>OK</v>
      </c>
      <c r="H21" s="324" t="str">
        <f t="shared" si="1"/>
        <v>OK</v>
      </c>
      <c r="I21" s="583" t="str">
        <f>IF(H21="KO",($H$5&amp;(('t12'!C21/12*273)+(('t3'!K21+'t3'!L21+'t3'!M21+'t3'!N21+'t3'!O21+'t3'!P21)*273))&amp;")"),"")</f>
        <v/>
      </c>
    </row>
    <row r="22" spans="1:9" ht="13.2" x14ac:dyDescent="0.25">
      <c r="A22" s="120" t="str">
        <f>'t1'!A22</f>
        <v>COLLABORATORE A T.D. ART. 90 TUEL</v>
      </c>
      <c r="B22" s="91" t="str">
        <f>'t1'!B22</f>
        <v>000096</v>
      </c>
      <c r="C22" s="305">
        <f>'t11'!W24+'t11'!X24</f>
        <v>0</v>
      </c>
      <c r="D22" s="807">
        <f>(C22-'t11'!Q24-'t11'!R24-'t11'!S24-'t11'!T24-'t11'!U24-'t11'!V24)</f>
        <v>0</v>
      </c>
      <c r="E22" s="870">
        <f>'t12'!C22/12</f>
        <v>0</v>
      </c>
      <c r="F22" s="305">
        <f>'t3'!K22+'t3'!L22+'t3'!M22+'t3'!N22+'t3'!O22+'t3'!P22</f>
        <v>0</v>
      </c>
      <c r="G22" s="324" t="str">
        <f t="shared" si="0"/>
        <v>OK</v>
      </c>
      <c r="H22" s="324" t="str">
        <f t="shared" si="1"/>
        <v>OK</v>
      </c>
      <c r="I22" s="583" t="str">
        <f>IF(H22="KO",($H$5&amp;(('t12'!C22/12*273)+(('t3'!K22+'t3'!L22+'t3'!M22+'t3'!N22+'t3'!O22+'t3'!P22)*273))&amp;")"),"")</f>
        <v/>
      </c>
    </row>
  </sheetData>
  <sheetProtection algorithmName="SHA-512" hashValue="L/61lkRP7JmcTo2mo9V9Wa8041w7WIh1rBM4NPiBSa1v1Tn5wNp9k9p4jZ5Ss+/RFLK4AicbyZEf+B5iMGqXFw==" saltValue="Rkglzc+N8I445IvGm9R9ow==" spinCount="100000" sheet="1" formatColumns="0" selectLockedCells="1" selectUnlockedCells="1"/>
  <mergeCells count="3">
    <mergeCell ref="D2:G2"/>
    <mergeCell ref="A3:I3"/>
    <mergeCell ref="A1:I1"/>
  </mergeCells>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5">
    <pageSetUpPr fitToPage="1"/>
  </sheetPr>
  <dimension ref="A1:F44"/>
  <sheetViews>
    <sheetView showGridLines="0" zoomScale="80" zoomScaleNormal="80" workbookViewId="0">
      <pane ySplit="5" topLeftCell="A6" activePane="bottomLeft" state="frozen"/>
      <selection pane="bottomLeft" activeCell="E1" sqref="E1"/>
    </sheetView>
  </sheetViews>
  <sheetFormatPr defaultColWidth="8.7109375" defaultRowHeight="10.199999999999999" x14ac:dyDescent="0.2"/>
  <cols>
    <col min="1" max="1" width="3.28515625" style="3" customWidth="1"/>
    <col min="2" max="2" width="8.7109375" style="3" customWidth="1"/>
    <col min="3" max="3" width="65.7109375" style="3" customWidth="1"/>
    <col min="4" max="6" width="45.7109375" style="2" customWidth="1"/>
    <col min="7" max="256" width="8.7109375" style="3"/>
    <col min="257" max="257" width="3.28515625" style="3" customWidth="1"/>
    <col min="258" max="258" width="8.7109375" style="3"/>
    <col min="259" max="259" width="65.7109375" style="3" customWidth="1"/>
    <col min="260" max="262" width="45.7109375" style="3" customWidth="1"/>
    <col min="263" max="512" width="8.7109375" style="3"/>
    <col min="513" max="513" width="3.28515625" style="3" customWidth="1"/>
    <col min="514" max="514" width="8.7109375" style="3"/>
    <col min="515" max="515" width="65.7109375" style="3" customWidth="1"/>
    <col min="516" max="518" width="45.7109375" style="3" customWidth="1"/>
    <col min="519" max="768" width="8.7109375" style="3"/>
    <col min="769" max="769" width="3.28515625" style="3" customWidth="1"/>
    <col min="770" max="770" width="8.7109375" style="3"/>
    <col min="771" max="771" width="65.7109375" style="3" customWidth="1"/>
    <col min="772" max="774" width="45.7109375" style="3" customWidth="1"/>
    <col min="775" max="1024" width="8.7109375" style="3"/>
    <col min="1025" max="1025" width="3.28515625" style="3" customWidth="1"/>
    <col min="1026" max="1026" width="8.7109375" style="3"/>
    <col min="1027" max="1027" width="65.7109375" style="3" customWidth="1"/>
    <col min="1028" max="1030" width="45.7109375" style="3" customWidth="1"/>
    <col min="1031" max="1280" width="8.7109375" style="3"/>
    <col min="1281" max="1281" width="3.28515625" style="3" customWidth="1"/>
    <col min="1282" max="1282" width="8.7109375" style="3"/>
    <col min="1283" max="1283" width="65.7109375" style="3" customWidth="1"/>
    <col min="1284" max="1286" width="45.7109375" style="3" customWidth="1"/>
    <col min="1287" max="1536" width="8.7109375" style="3"/>
    <col min="1537" max="1537" width="3.28515625" style="3" customWidth="1"/>
    <col min="1538" max="1538" width="8.7109375" style="3"/>
    <col min="1539" max="1539" width="65.7109375" style="3" customWidth="1"/>
    <col min="1540" max="1542" width="45.7109375" style="3" customWidth="1"/>
    <col min="1543" max="1792" width="8.7109375" style="3"/>
    <col min="1793" max="1793" width="3.28515625" style="3" customWidth="1"/>
    <col min="1794" max="1794" width="8.7109375" style="3"/>
    <col min="1795" max="1795" width="65.7109375" style="3" customWidth="1"/>
    <col min="1796" max="1798" width="45.7109375" style="3" customWidth="1"/>
    <col min="1799" max="2048" width="8.7109375" style="3"/>
    <col min="2049" max="2049" width="3.28515625" style="3" customWidth="1"/>
    <col min="2050" max="2050" width="8.7109375" style="3"/>
    <col min="2051" max="2051" width="65.7109375" style="3" customWidth="1"/>
    <col min="2052" max="2054" width="45.7109375" style="3" customWidth="1"/>
    <col min="2055" max="2304" width="8.7109375" style="3"/>
    <col min="2305" max="2305" width="3.28515625" style="3" customWidth="1"/>
    <col min="2306" max="2306" width="8.7109375" style="3"/>
    <col min="2307" max="2307" width="65.7109375" style="3" customWidth="1"/>
    <col min="2308" max="2310" width="45.7109375" style="3" customWidth="1"/>
    <col min="2311" max="2560" width="8.7109375" style="3"/>
    <col min="2561" max="2561" width="3.28515625" style="3" customWidth="1"/>
    <col min="2562" max="2562" width="8.7109375" style="3"/>
    <col min="2563" max="2563" width="65.7109375" style="3" customWidth="1"/>
    <col min="2564" max="2566" width="45.7109375" style="3" customWidth="1"/>
    <col min="2567" max="2816" width="8.7109375" style="3"/>
    <col min="2817" max="2817" width="3.28515625" style="3" customWidth="1"/>
    <col min="2818" max="2818" width="8.7109375" style="3"/>
    <col min="2819" max="2819" width="65.7109375" style="3" customWidth="1"/>
    <col min="2820" max="2822" width="45.7109375" style="3" customWidth="1"/>
    <col min="2823" max="3072" width="8.7109375" style="3"/>
    <col min="3073" max="3073" width="3.28515625" style="3" customWidth="1"/>
    <col min="3074" max="3074" width="8.7109375" style="3"/>
    <col min="3075" max="3075" width="65.7109375" style="3" customWidth="1"/>
    <col min="3076" max="3078" width="45.7109375" style="3" customWidth="1"/>
    <col min="3079" max="3328" width="8.7109375" style="3"/>
    <col min="3329" max="3329" width="3.28515625" style="3" customWidth="1"/>
    <col min="3330" max="3330" width="8.7109375" style="3"/>
    <col min="3331" max="3331" width="65.7109375" style="3" customWidth="1"/>
    <col min="3332" max="3334" width="45.7109375" style="3" customWidth="1"/>
    <col min="3335" max="3584" width="8.7109375" style="3"/>
    <col min="3585" max="3585" width="3.28515625" style="3" customWidth="1"/>
    <col min="3586" max="3586" width="8.7109375" style="3"/>
    <col min="3587" max="3587" width="65.7109375" style="3" customWidth="1"/>
    <col min="3588" max="3590" width="45.7109375" style="3" customWidth="1"/>
    <col min="3591" max="3840" width="8.7109375" style="3"/>
    <col min="3841" max="3841" width="3.28515625" style="3" customWidth="1"/>
    <col min="3842" max="3842" width="8.7109375" style="3"/>
    <col min="3843" max="3843" width="65.7109375" style="3" customWidth="1"/>
    <col min="3844" max="3846" width="45.7109375" style="3" customWidth="1"/>
    <col min="3847" max="4096" width="8.7109375" style="3"/>
    <col min="4097" max="4097" width="3.28515625" style="3" customWidth="1"/>
    <col min="4098" max="4098" width="8.7109375" style="3"/>
    <col min="4099" max="4099" width="65.7109375" style="3" customWidth="1"/>
    <col min="4100" max="4102" width="45.7109375" style="3" customWidth="1"/>
    <col min="4103" max="4352" width="8.7109375" style="3"/>
    <col min="4353" max="4353" width="3.28515625" style="3" customWidth="1"/>
    <col min="4354" max="4354" width="8.7109375" style="3"/>
    <col min="4355" max="4355" width="65.7109375" style="3" customWidth="1"/>
    <col min="4356" max="4358" width="45.7109375" style="3" customWidth="1"/>
    <col min="4359" max="4608" width="8.7109375" style="3"/>
    <col min="4609" max="4609" width="3.28515625" style="3" customWidth="1"/>
    <col min="4610" max="4610" width="8.7109375" style="3"/>
    <col min="4611" max="4611" width="65.7109375" style="3" customWidth="1"/>
    <col min="4612" max="4614" width="45.7109375" style="3" customWidth="1"/>
    <col min="4615" max="4864" width="8.7109375" style="3"/>
    <col min="4865" max="4865" width="3.28515625" style="3" customWidth="1"/>
    <col min="4866" max="4866" width="8.7109375" style="3"/>
    <col min="4867" max="4867" width="65.7109375" style="3" customWidth="1"/>
    <col min="4868" max="4870" width="45.7109375" style="3" customWidth="1"/>
    <col min="4871" max="5120" width="8.7109375" style="3"/>
    <col min="5121" max="5121" width="3.28515625" style="3" customWidth="1"/>
    <col min="5122" max="5122" width="8.7109375" style="3"/>
    <col min="5123" max="5123" width="65.7109375" style="3" customWidth="1"/>
    <col min="5124" max="5126" width="45.7109375" style="3" customWidth="1"/>
    <col min="5127" max="5376" width="8.7109375" style="3"/>
    <col min="5377" max="5377" width="3.28515625" style="3" customWidth="1"/>
    <col min="5378" max="5378" width="8.7109375" style="3"/>
    <col min="5379" max="5379" width="65.7109375" style="3" customWidth="1"/>
    <col min="5380" max="5382" width="45.7109375" style="3" customWidth="1"/>
    <col min="5383" max="5632" width="8.7109375" style="3"/>
    <col min="5633" max="5633" width="3.28515625" style="3" customWidth="1"/>
    <col min="5634" max="5634" width="8.7109375" style="3"/>
    <col min="5635" max="5635" width="65.7109375" style="3" customWidth="1"/>
    <col min="5636" max="5638" width="45.7109375" style="3" customWidth="1"/>
    <col min="5639" max="5888" width="8.7109375" style="3"/>
    <col min="5889" max="5889" width="3.28515625" style="3" customWidth="1"/>
    <col min="5890" max="5890" width="8.7109375" style="3"/>
    <col min="5891" max="5891" width="65.7109375" style="3" customWidth="1"/>
    <col min="5892" max="5894" width="45.7109375" style="3" customWidth="1"/>
    <col min="5895" max="6144" width="8.7109375" style="3"/>
    <col min="6145" max="6145" width="3.28515625" style="3" customWidth="1"/>
    <col min="6146" max="6146" width="8.7109375" style="3"/>
    <col min="6147" max="6147" width="65.7109375" style="3" customWidth="1"/>
    <col min="6148" max="6150" width="45.7109375" style="3" customWidth="1"/>
    <col min="6151" max="6400" width="8.7109375" style="3"/>
    <col min="6401" max="6401" width="3.28515625" style="3" customWidth="1"/>
    <col min="6402" max="6402" width="8.7109375" style="3"/>
    <col min="6403" max="6403" width="65.7109375" style="3" customWidth="1"/>
    <col min="6404" max="6406" width="45.7109375" style="3" customWidth="1"/>
    <col min="6407" max="6656" width="8.7109375" style="3"/>
    <col min="6657" max="6657" width="3.28515625" style="3" customWidth="1"/>
    <col min="6658" max="6658" width="8.7109375" style="3"/>
    <col min="6659" max="6659" width="65.7109375" style="3" customWidth="1"/>
    <col min="6660" max="6662" width="45.7109375" style="3" customWidth="1"/>
    <col min="6663" max="6912" width="8.7109375" style="3"/>
    <col min="6913" max="6913" width="3.28515625" style="3" customWidth="1"/>
    <col min="6914" max="6914" width="8.7109375" style="3"/>
    <col min="6915" max="6915" width="65.7109375" style="3" customWidth="1"/>
    <col min="6916" max="6918" width="45.7109375" style="3" customWidth="1"/>
    <col min="6919" max="7168" width="8.7109375" style="3"/>
    <col min="7169" max="7169" width="3.28515625" style="3" customWidth="1"/>
    <col min="7170" max="7170" width="8.7109375" style="3"/>
    <col min="7171" max="7171" width="65.7109375" style="3" customWidth="1"/>
    <col min="7172" max="7174" width="45.7109375" style="3" customWidth="1"/>
    <col min="7175" max="7424" width="8.7109375" style="3"/>
    <col min="7425" max="7425" width="3.28515625" style="3" customWidth="1"/>
    <col min="7426" max="7426" width="8.7109375" style="3"/>
    <col min="7427" max="7427" width="65.7109375" style="3" customWidth="1"/>
    <col min="7428" max="7430" width="45.7109375" style="3" customWidth="1"/>
    <col min="7431" max="7680" width="8.7109375" style="3"/>
    <col min="7681" max="7681" width="3.28515625" style="3" customWidth="1"/>
    <col min="7682" max="7682" width="8.7109375" style="3"/>
    <col min="7683" max="7683" width="65.7109375" style="3" customWidth="1"/>
    <col min="7684" max="7686" width="45.7109375" style="3" customWidth="1"/>
    <col min="7687" max="7936" width="8.7109375" style="3"/>
    <col min="7937" max="7937" width="3.28515625" style="3" customWidth="1"/>
    <col min="7938" max="7938" width="8.7109375" style="3"/>
    <col min="7939" max="7939" width="65.7109375" style="3" customWidth="1"/>
    <col min="7940" max="7942" width="45.7109375" style="3" customWidth="1"/>
    <col min="7943" max="8192" width="8.7109375" style="3"/>
    <col min="8193" max="8193" width="3.28515625" style="3" customWidth="1"/>
    <col min="8194" max="8194" width="8.7109375" style="3"/>
    <col min="8195" max="8195" width="65.7109375" style="3" customWidth="1"/>
    <col min="8196" max="8198" width="45.7109375" style="3" customWidth="1"/>
    <col min="8199" max="8448" width="8.7109375" style="3"/>
    <col min="8449" max="8449" width="3.28515625" style="3" customWidth="1"/>
    <col min="8450" max="8450" width="8.7109375" style="3"/>
    <col min="8451" max="8451" width="65.7109375" style="3" customWidth="1"/>
    <col min="8452" max="8454" width="45.7109375" style="3" customWidth="1"/>
    <col min="8455" max="8704" width="8.7109375" style="3"/>
    <col min="8705" max="8705" width="3.28515625" style="3" customWidth="1"/>
    <col min="8706" max="8706" width="8.7109375" style="3"/>
    <col min="8707" max="8707" width="65.7109375" style="3" customWidth="1"/>
    <col min="8708" max="8710" width="45.7109375" style="3" customWidth="1"/>
    <col min="8711" max="8960" width="8.7109375" style="3"/>
    <col min="8961" max="8961" width="3.28515625" style="3" customWidth="1"/>
    <col min="8962" max="8962" width="8.7109375" style="3"/>
    <col min="8963" max="8963" width="65.7109375" style="3" customWidth="1"/>
    <col min="8964" max="8966" width="45.7109375" style="3" customWidth="1"/>
    <col min="8967" max="9216" width="8.7109375" style="3"/>
    <col min="9217" max="9217" width="3.28515625" style="3" customWidth="1"/>
    <col min="9218" max="9218" width="8.7109375" style="3"/>
    <col min="9219" max="9219" width="65.7109375" style="3" customWidth="1"/>
    <col min="9220" max="9222" width="45.7109375" style="3" customWidth="1"/>
    <col min="9223" max="9472" width="8.7109375" style="3"/>
    <col min="9473" max="9473" width="3.28515625" style="3" customWidth="1"/>
    <col min="9474" max="9474" width="8.7109375" style="3"/>
    <col min="9475" max="9475" width="65.7109375" style="3" customWidth="1"/>
    <col min="9476" max="9478" width="45.7109375" style="3" customWidth="1"/>
    <col min="9479" max="9728" width="8.7109375" style="3"/>
    <col min="9729" max="9729" width="3.28515625" style="3" customWidth="1"/>
    <col min="9730" max="9730" width="8.7109375" style="3"/>
    <col min="9731" max="9731" width="65.7109375" style="3" customWidth="1"/>
    <col min="9732" max="9734" width="45.7109375" style="3" customWidth="1"/>
    <col min="9735" max="9984" width="8.7109375" style="3"/>
    <col min="9985" max="9985" width="3.28515625" style="3" customWidth="1"/>
    <col min="9986" max="9986" width="8.7109375" style="3"/>
    <col min="9987" max="9987" width="65.7109375" style="3" customWidth="1"/>
    <col min="9988" max="9990" width="45.7109375" style="3" customWidth="1"/>
    <col min="9991" max="10240" width="8.7109375" style="3"/>
    <col min="10241" max="10241" width="3.28515625" style="3" customWidth="1"/>
    <col min="10242" max="10242" width="8.7109375" style="3"/>
    <col min="10243" max="10243" width="65.7109375" style="3" customWidth="1"/>
    <col min="10244" max="10246" width="45.7109375" style="3" customWidth="1"/>
    <col min="10247" max="10496" width="8.7109375" style="3"/>
    <col min="10497" max="10497" width="3.28515625" style="3" customWidth="1"/>
    <col min="10498" max="10498" width="8.7109375" style="3"/>
    <col min="10499" max="10499" width="65.7109375" style="3" customWidth="1"/>
    <col min="10500" max="10502" width="45.7109375" style="3" customWidth="1"/>
    <col min="10503" max="10752" width="8.7109375" style="3"/>
    <col min="10753" max="10753" width="3.28515625" style="3" customWidth="1"/>
    <col min="10754" max="10754" width="8.7109375" style="3"/>
    <col min="10755" max="10755" width="65.7109375" style="3" customWidth="1"/>
    <col min="10756" max="10758" width="45.7109375" style="3" customWidth="1"/>
    <col min="10759" max="11008" width="8.7109375" style="3"/>
    <col min="11009" max="11009" width="3.28515625" style="3" customWidth="1"/>
    <col min="11010" max="11010" width="8.7109375" style="3"/>
    <col min="11011" max="11011" width="65.7109375" style="3" customWidth="1"/>
    <col min="11012" max="11014" width="45.7109375" style="3" customWidth="1"/>
    <col min="11015" max="11264" width="8.7109375" style="3"/>
    <col min="11265" max="11265" width="3.28515625" style="3" customWidth="1"/>
    <col min="11266" max="11266" width="8.7109375" style="3"/>
    <col min="11267" max="11267" width="65.7109375" style="3" customWidth="1"/>
    <col min="11268" max="11270" width="45.7109375" style="3" customWidth="1"/>
    <col min="11271" max="11520" width="8.7109375" style="3"/>
    <col min="11521" max="11521" width="3.28515625" style="3" customWidth="1"/>
    <col min="11522" max="11522" width="8.7109375" style="3"/>
    <col min="11523" max="11523" width="65.7109375" style="3" customWidth="1"/>
    <col min="11524" max="11526" width="45.7109375" style="3" customWidth="1"/>
    <col min="11527" max="11776" width="8.7109375" style="3"/>
    <col min="11777" max="11777" width="3.28515625" style="3" customWidth="1"/>
    <col min="11778" max="11778" width="8.7109375" style="3"/>
    <col min="11779" max="11779" width="65.7109375" style="3" customWidth="1"/>
    <col min="11780" max="11782" width="45.7109375" style="3" customWidth="1"/>
    <col min="11783" max="12032" width="8.7109375" style="3"/>
    <col min="12033" max="12033" width="3.28515625" style="3" customWidth="1"/>
    <col min="12034" max="12034" width="8.7109375" style="3"/>
    <col min="12035" max="12035" width="65.7109375" style="3" customWidth="1"/>
    <col min="12036" max="12038" width="45.7109375" style="3" customWidth="1"/>
    <col min="12039" max="12288" width="8.7109375" style="3"/>
    <col min="12289" max="12289" width="3.28515625" style="3" customWidth="1"/>
    <col min="12290" max="12290" width="8.7109375" style="3"/>
    <col min="12291" max="12291" width="65.7109375" style="3" customWidth="1"/>
    <col min="12292" max="12294" width="45.7109375" style="3" customWidth="1"/>
    <col min="12295" max="12544" width="8.7109375" style="3"/>
    <col min="12545" max="12545" width="3.28515625" style="3" customWidth="1"/>
    <col min="12546" max="12546" width="8.7109375" style="3"/>
    <col min="12547" max="12547" width="65.7109375" style="3" customWidth="1"/>
    <col min="12548" max="12550" width="45.7109375" style="3" customWidth="1"/>
    <col min="12551" max="12800" width="8.7109375" style="3"/>
    <col min="12801" max="12801" width="3.28515625" style="3" customWidth="1"/>
    <col min="12802" max="12802" width="8.7109375" style="3"/>
    <col min="12803" max="12803" width="65.7109375" style="3" customWidth="1"/>
    <col min="12804" max="12806" width="45.7109375" style="3" customWidth="1"/>
    <col min="12807" max="13056" width="8.7109375" style="3"/>
    <col min="13057" max="13057" width="3.28515625" style="3" customWidth="1"/>
    <col min="13058" max="13058" width="8.7109375" style="3"/>
    <col min="13059" max="13059" width="65.7109375" style="3" customWidth="1"/>
    <col min="13060" max="13062" width="45.7109375" style="3" customWidth="1"/>
    <col min="13063" max="13312" width="8.7109375" style="3"/>
    <col min="13313" max="13313" width="3.28515625" style="3" customWidth="1"/>
    <col min="13314" max="13314" width="8.7109375" style="3"/>
    <col min="13315" max="13315" width="65.7109375" style="3" customWidth="1"/>
    <col min="13316" max="13318" width="45.7109375" style="3" customWidth="1"/>
    <col min="13319" max="13568" width="8.7109375" style="3"/>
    <col min="13569" max="13569" width="3.28515625" style="3" customWidth="1"/>
    <col min="13570" max="13570" width="8.7109375" style="3"/>
    <col min="13571" max="13571" width="65.7109375" style="3" customWidth="1"/>
    <col min="13572" max="13574" width="45.7109375" style="3" customWidth="1"/>
    <col min="13575" max="13824" width="8.7109375" style="3"/>
    <col min="13825" max="13825" width="3.28515625" style="3" customWidth="1"/>
    <col min="13826" max="13826" width="8.7109375" style="3"/>
    <col min="13827" max="13827" width="65.7109375" style="3" customWidth="1"/>
    <col min="13828" max="13830" width="45.7109375" style="3" customWidth="1"/>
    <col min="13831" max="14080" width="8.7109375" style="3"/>
    <col min="14081" max="14081" width="3.28515625" style="3" customWidth="1"/>
    <col min="14082" max="14082" width="8.7109375" style="3"/>
    <col min="14083" max="14083" width="65.7109375" style="3" customWidth="1"/>
    <col min="14084" max="14086" width="45.7109375" style="3" customWidth="1"/>
    <col min="14087" max="14336" width="8.7109375" style="3"/>
    <col min="14337" max="14337" width="3.28515625" style="3" customWidth="1"/>
    <col min="14338" max="14338" width="8.7109375" style="3"/>
    <col min="14339" max="14339" width="65.7109375" style="3" customWidth="1"/>
    <col min="14340" max="14342" width="45.7109375" style="3" customWidth="1"/>
    <col min="14343" max="14592" width="8.7109375" style="3"/>
    <col min="14593" max="14593" width="3.28515625" style="3" customWidth="1"/>
    <col min="14594" max="14594" width="8.7109375" style="3"/>
    <col min="14595" max="14595" width="65.7109375" style="3" customWidth="1"/>
    <col min="14596" max="14598" width="45.7109375" style="3" customWidth="1"/>
    <col min="14599" max="14848" width="8.7109375" style="3"/>
    <col min="14849" max="14849" width="3.28515625" style="3" customWidth="1"/>
    <col min="14850" max="14850" width="8.7109375" style="3"/>
    <col min="14851" max="14851" width="65.7109375" style="3" customWidth="1"/>
    <col min="14852" max="14854" width="45.7109375" style="3" customWidth="1"/>
    <col min="14855" max="15104" width="8.7109375" style="3"/>
    <col min="15105" max="15105" width="3.28515625" style="3" customWidth="1"/>
    <col min="15106" max="15106" width="8.7109375" style="3"/>
    <col min="15107" max="15107" width="65.7109375" style="3" customWidth="1"/>
    <col min="15108" max="15110" width="45.7109375" style="3" customWidth="1"/>
    <col min="15111" max="15360" width="8.7109375" style="3"/>
    <col min="15361" max="15361" width="3.28515625" style="3" customWidth="1"/>
    <col min="15362" max="15362" width="8.7109375" style="3"/>
    <col min="15363" max="15363" width="65.7109375" style="3" customWidth="1"/>
    <col min="15364" max="15366" width="45.7109375" style="3" customWidth="1"/>
    <col min="15367" max="15616" width="8.7109375" style="3"/>
    <col min="15617" max="15617" width="3.28515625" style="3" customWidth="1"/>
    <col min="15618" max="15618" width="8.7109375" style="3"/>
    <col min="15619" max="15619" width="65.7109375" style="3" customWidth="1"/>
    <col min="15620" max="15622" width="45.7109375" style="3" customWidth="1"/>
    <col min="15623" max="15872" width="8.7109375" style="3"/>
    <col min="15873" max="15873" width="3.28515625" style="3" customWidth="1"/>
    <col min="15874" max="15874" width="8.7109375" style="3"/>
    <col min="15875" max="15875" width="65.7109375" style="3" customWidth="1"/>
    <col min="15876" max="15878" width="45.7109375" style="3" customWidth="1"/>
    <col min="15879" max="16128" width="8.7109375" style="3"/>
    <col min="16129" max="16129" width="3.28515625" style="3" customWidth="1"/>
    <col min="16130" max="16130" width="8.7109375" style="3"/>
    <col min="16131" max="16131" width="65.7109375" style="3" customWidth="1"/>
    <col min="16132" max="16134" width="45.7109375" style="3" customWidth="1"/>
    <col min="16135" max="16384" width="8.7109375" style="3"/>
  </cols>
  <sheetData>
    <row r="1" spans="1:6" ht="43.5" customHeight="1" x14ac:dyDescent="0.2">
      <c r="A1" s="1225" t="str">
        <f>'t1'!A1</f>
        <v>REGIONI ED AUTONOMIE LOCALI - anno 2023</v>
      </c>
      <c r="B1" s="1225"/>
      <c r="C1" s="1225"/>
      <c r="D1" s="1225"/>
      <c r="E1" s="1225"/>
      <c r="F1" s="1225"/>
    </row>
    <row r="2" spans="1:6" ht="21" customHeight="1" x14ac:dyDescent="0.25">
      <c r="A2" s="172" t="s">
        <v>911</v>
      </c>
      <c r="B2" s="172"/>
      <c r="C2" s="172"/>
    </row>
    <row r="3" spans="1:6" ht="21" customHeight="1" thickBot="1" x14ac:dyDescent="0.3">
      <c r="A3" s="1242" t="s">
        <v>912</v>
      </c>
      <c r="B3" s="172"/>
      <c r="C3" s="172"/>
    </row>
    <row r="4" spans="1:6" ht="49.5" customHeight="1" thickBot="1" x14ac:dyDescent="0.25">
      <c r="A4" s="928" t="s">
        <v>727</v>
      </c>
      <c r="B4" s="929"/>
      <c r="C4" s="929"/>
      <c r="D4" s="912" t="s">
        <v>913</v>
      </c>
      <c r="E4" s="912" t="s">
        <v>436</v>
      </c>
      <c r="F4" s="912" t="s">
        <v>914</v>
      </c>
    </row>
    <row r="5" spans="1:6" s="950" customFormat="1" ht="70.349999999999994" customHeight="1" thickBot="1" x14ac:dyDescent="0.3">
      <c r="A5" s="930" t="s">
        <v>728</v>
      </c>
      <c r="B5" s="949"/>
      <c r="C5" s="949"/>
      <c r="D5" s="912" t="str">
        <f>IF(AND(D6=0,D7=0),"OK",IF(AND(D6=0,D7&gt;0),"Giustificare: il totale risorse non soggette a limite indicato nella domanda SICI - LEG398 differisce (in più o in meno) di oltre il 10% dal totale delle voci della tabella 15 qui di seguito rappresentate",IF(ABS((D7-D6)/D6)&gt;0.1,"Giustificare: totale risorse non soggette a limite domanda SICI - LEG398 differisce (in più o in meno) di oltre il 10% dal totale delle voci della tabella 15 qui di seguito rappresentate","OK")))</f>
        <v>OK</v>
      </c>
      <c r="E5" s="912" t="str">
        <f>IF(AND(E6=0,E7=0),"OK",IF(AND(E6=0,E7&gt;0),"Giustificare: il totale risorse non soggette a limite indicato nella domanda SICI - LEG398 differisce (in più o in meno) di oltre il 10% dal totale delle voci della tabella 15 qui di seguito rappresentate",IF(ABS((E7-E6)/E6)&gt;0.1,"Giustificare: totale risorse non soggette a limite domanda SICI - LEG398 differisce (in più o in meno) di oltre il 10% dal totale delle voci della tabella 15 qui di seguito rappresentate","OK")))</f>
        <v>OK</v>
      </c>
      <c r="F5" s="912" t="str">
        <f>IF(AND(F6=0,F7=0),"OK",IF(AND(F6=0,F7&gt;0),"Giustificare: il totale risorse non soggette a limite indicato nella domanda SICI - LEG398 differisce (in più o in meno) di oltre il 10% dal totale delle voci della tabella 15 qui di seguito rappresentate",IF(ABS((F7-F6)/F6)&gt;0.1,"Giustificare: totale risorse non soggette a limite domanda SICI - LEG398 differisce (in più o in meno) di oltre il 10% dal totale delle voci della tabella 15 qui di seguito rappresentate","OK")))</f>
        <v>OK</v>
      </c>
    </row>
    <row r="6" spans="1:6" s="92" customFormat="1" ht="20.100000000000001" customHeight="1" x14ac:dyDescent="0.2">
      <c r="A6" s="1292" t="s">
        <v>916</v>
      </c>
      <c r="B6" s="1256" t="s">
        <v>917</v>
      </c>
      <c r="C6" s="1256"/>
      <c r="D6" s="1257">
        <f>SUM('SICI(1)'!F29)</f>
        <v>0</v>
      </c>
      <c r="E6" s="1257">
        <f>SUM('SICI(2)'!F29)</f>
        <v>0</v>
      </c>
      <c r="F6" s="1293">
        <f>SUM('SICI(3)'!F29)</f>
        <v>0</v>
      </c>
    </row>
    <row r="7" spans="1:6" ht="20.100000000000001" customHeight="1" x14ac:dyDescent="0.2">
      <c r="A7" s="1294" t="s">
        <v>918</v>
      </c>
      <c r="B7" s="1258" t="s">
        <v>1063</v>
      </c>
      <c r="C7" s="1259"/>
      <c r="D7" s="1239">
        <f>SUM(D9:D42)</f>
        <v>0</v>
      </c>
      <c r="E7" s="1239">
        <f>SUM(E9:E42)</f>
        <v>0</v>
      </c>
      <c r="F7" s="1295">
        <f>SUM(F9:F42)</f>
        <v>0</v>
      </c>
    </row>
    <row r="8" spans="1:6" s="92" customFormat="1" ht="40.35" customHeight="1" x14ac:dyDescent="0.2">
      <c r="A8" s="1296"/>
      <c r="C8" s="1240"/>
      <c r="D8" s="1260" t="s">
        <v>1064</v>
      </c>
      <c r="E8" s="1261"/>
      <c r="F8" s="1297"/>
    </row>
    <row r="9" spans="1:6" s="92" customFormat="1" ht="20.25" customHeight="1" x14ac:dyDescent="0.2">
      <c r="A9" s="1278"/>
      <c r="B9" s="1247" t="s">
        <v>1077</v>
      </c>
      <c r="C9" s="1231" t="str">
        <f>INDEX('t15(2)'!$A$1:$A$65536,MATCH($B9,'t15(2)'!$B$1:$B$65536,0))</f>
        <v>Art 11 c 1 L B DL 135/18 - Incr acc ass deroga fac ass.li</v>
      </c>
      <c r="D9" s="1263"/>
      <c r="E9" s="1264">
        <f>SUMIFS('t15(2)'!$C$1:$C$65536,'t15(2)'!$B$1:$B$65536,$B9)</f>
        <v>0</v>
      </c>
      <c r="F9" s="1298">
        <f>SUMIFS('t15(3)'!$C$9:$C$25,'t15(3)'!$B$9:$B$25,'Incongruenza 15'!$B9)</f>
        <v>0</v>
      </c>
    </row>
    <row r="10" spans="1:6" s="92" customFormat="1" ht="20.25" customHeight="1" x14ac:dyDescent="0.2">
      <c r="A10" s="1278"/>
      <c r="B10" s="1247" t="s">
        <v>899</v>
      </c>
      <c r="C10" s="1231" t="str">
        <f>INDEX('t15(3)'!$A$1:$A$65529,MATCH($B10,'t15(3)'!$B$1:$B$65529,0))</f>
        <v>Art 67 c 2 L A Ccnl 16-18 - Increm 83,20 euro dal 31.12.2018</v>
      </c>
      <c r="D10" s="1263"/>
      <c r="E10" s="1265"/>
      <c r="F10" s="1416">
        <f>SUMIFS('t15(3)'!$C$9:$C$25,'t15(3)'!$B$9:$B$25,'Incongruenza 15'!$B10)</f>
        <v>0</v>
      </c>
    </row>
    <row r="11" spans="1:6" s="92" customFormat="1" ht="20.25" customHeight="1" x14ac:dyDescent="0.2">
      <c r="A11" s="1278"/>
      <c r="B11" s="1247" t="s">
        <v>1141</v>
      </c>
      <c r="C11" s="1231" t="s">
        <v>1180</v>
      </c>
      <c r="D11" s="1263"/>
      <c r="E11" s="1266"/>
      <c r="F11" s="1298">
        <f>SUMIFS('t15(3)'!$C$9:$C$25,'t15(3)'!$B$9:$B$25,'Incongruenza 15'!$B11)</f>
        <v>0</v>
      </c>
    </row>
    <row r="12" spans="1:6" s="913" customFormat="1" ht="20.25" customHeight="1" x14ac:dyDescent="0.2">
      <c r="A12" s="1278"/>
      <c r="B12" s="1247" t="s">
        <v>753</v>
      </c>
      <c r="C12" s="1231" t="str">
        <f>INDEX('t15(3)'!$A$1:$A$65529,MATCH($B12,'t15(3)'!$B$1:$B$65529,0))</f>
        <v>Art 67 c 2 L B Ccnl 16-18 - Ridet. increm. stip. Ccnl 16-18</v>
      </c>
      <c r="D12" s="1263"/>
      <c r="E12" s="1266"/>
      <c r="F12" s="1298">
        <f>SUMIFS('t15(3)'!$C$9:$C$25,'t15(3)'!$B$9:$B$25,'Incongruenza 15'!$B12)</f>
        <v>0</v>
      </c>
    </row>
    <row r="13" spans="1:6" s="913" customFormat="1" ht="20.25" customHeight="1" x14ac:dyDescent="0.2">
      <c r="A13" s="1278"/>
      <c r="B13" s="1247" t="s">
        <v>1177</v>
      </c>
      <c r="C13" s="1231" t="s">
        <v>1181</v>
      </c>
      <c r="D13" s="1263"/>
      <c r="E13" s="1266"/>
      <c r="F13" s="1298">
        <f>SUMIFS('t15(3)'!$C$9:$C$25,'t15(3)'!$B$9:$B$25,'Incongruenza 15'!$B13)</f>
        <v>0</v>
      </c>
    </row>
    <row r="14" spans="1:6" s="913" customFormat="1" ht="20.25" customHeight="1" x14ac:dyDescent="0.2">
      <c r="A14" s="1278"/>
      <c r="B14" s="1247" t="s">
        <v>1256</v>
      </c>
      <c r="C14" s="1231" t="str">
        <f>INDEX('t15(3)'!$A$1:$A$65529,MATCH($B14,'t15(3)'!$B$1:$B$65529,0))</f>
        <v>Art 79 c 1-bis Ccnl 19-21 - Diff stip B3-B1, D3-D1</v>
      </c>
      <c r="D14" s="1263"/>
      <c r="E14" s="1266"/>
      <c r="F14" s="1298">
        <f>SUMIFS('t15(3)'!$C$9:$C$25,'t15(3)'!$B$9:$B$25,'Incongruenza 15'!$B14)</f>
        <v>0</v>
      </c>
    </row>
    <row r="15" spans="1:6" s="92" customFormat="1" ht="40.35" customHeight="1" x14ac:dyDescent="0.2">
      <c r="A15" s="1278"/>
      <c r="B15" s="914"/>
      <c r="C15" s="1247"/>
      <c r="D15" s="1260" t="s">
        <v>1065</v>
      </c>
      <c r="E15" s="1267"/>
      <c r="F15" s="1299"/>
    </row>
    <row r="16" spans="1:6" s="92" customFormat="1" ht="20.25" customHeight="1" x14ac:dyDescent="0.2">
      <c r="A16" s="1276"/>
      <c r="B16" s="1236" t="s">
        <v>455</v>
      </c>
      <c r="C16" s="1228" t="str">
        <f>INDEX('t15(2)'!$A$1:$A$65536,MATCH($B16,'t15(2)'!$B$1:$B$65536,0))</f>
        <v>Art 43 L 449/1997 - Entr. conto terzi o utenza o sponsor.</v>
      </c>
      <c r="D16" s="1268"/>
      <c r="E16" s="1264">
        <f>SUMIFS('t15(2)'!$C$1:$C$65536,'t15(2)'!$B$1:$B$65536,$B16)</f>
        <v>0</v>
      </c>
      <c r="F16" s="1298">
        <f>SUMIFS('t15(3)'!$C$28:$C$50,'t15(3)'!$B$28:$B$50,'Incongruenza 15'!$B16)</f>
        <v>0</v>
      </c>
    </row>
    <row r="17" spans="1:6" s="92" customFormat="1" ht="20.25" customHeight="1" x14ac:dyDescent="0.2">
      <c r="A17" s="1278"/>
      <c r="B17" s="1247" t="s">
        <v>570</v>
      </c>
      <c r="C17" s="1231" t="str">
        <f>INDEX('t15(2)'!$A$1:$A$65536,MATCH($B17,'t15(2)'!$B$1:$B$65536,0))</f>
        <v>Art 16 cc 4-5-6 DL 98/11 - Risp. piani razionalizzazione</v>
      </c>
      <c r="D17" s="1268"/>
      <c r="E17" s="1262">
        <f>SUMIFS('t15(2)'!$C$1:$C$65536,'t15(2)'!$B$1:$B$65536,$B17)</f>
        <v>0</v>
      </c>
      <c r="F17" s="1298">
        <f>SUMIFS('t15(3)'!$C$28:$C$50,'t15(3)'!$B$28:$B$50,'Incongruenza 15'!$B17)</f>
        <v>0</v>
      </c>
    </row>
    <row r="18" spans="1:6" s="92" customFormat="1" ht="20.25" customHeight="1" x14ac:dyDescent="0.2">
      <c r="A18" s="1278"/>
      <c r="B18" s="1247" t="s">
        <v>893</v>
      </c>
      <c r="C18" s="1231" t="str">
        <f>INDEX('t15(2)'!$A$1:$A$65536,MATCH($B18,'t15(2)'!$B$1:$B$65536,0))</f>
        <v>Art 9 c 3 DL 90/2014 - Comp Avvocati carico controparti</v>
      </c>
      <c r="D18" s="1268"/>
      <c r="E18" s="1264">
        <f>SUMIFS('t15(2)'!$C$1:$C$65536,'t15(2)'!$B$1:$B$65536,$B18)</f>
        <v>0</v>
      </c>
      <c r="F18" s="1298">
        <f>SUMIFS('t15(3)'!$C$28:$C$50,'t15(3)'!$B$28:$B$50,'Incongruenza 15'!$B18)</f>
        <v>0</v>
      </c>
    </row>
    <row r="19" spans="1:6" s="92" customFormat="1" ht="20.25" customHeight="1" x14ac:dyDescent="0.2">
      <c r="A19" s="1278"/>
      <c r="B19" s="1247" t="s">
        <v>894</v>
      </c>
      <c r="C19" s="1231" t="str">
        <f>INDEX('t15(2)'!$A$1:$A$65536,MATCH($B19,'t15(2)'!$B$1:$B$65536,0))</f>
        <v>Art 9 c 6 DL 90/2014 - Comp Avvocati spese compensate</v>
      </c>
      <c r="D19" s="1268"/>
      <c r="E19" s="1264">
        <f>SUMIFS('t15(2)'!$C$1:$C$65536,'t15(2)'!$B$1:$B$65536,$B19)</f>
        <v>0</v>
      </c>
      <c r="F19" s="1298">
        <f>SUMIFS('t15(3)'!$C$28:$C$50,'t15(3)'!$B$28:$B$50,'Incongruenza 15'!$B19)</f>
        <v>0</v>
      </c>
    </row>
    <row r="20" spans="1:6" s="92" customFormat="1" ht="20.25" customHeight="1" x14ac:dyDescent="0.2">
      <c r="A20" s="1278"/>
      <c r="B20" s="1236" t="s">
        <v>1265</v>
      </c>
      <c r="C20" s="1231" t="s">
        <v>1351</v>
      </c>
      <c r="D20" s="1263"/>
      <c r="E20" s="1266"/>
      <c r="F20" s="1416">
        <f>SUMIFS('t15(3)'!$C$28:$C$50,'t15(3)'!$B$28:$B$50,'Incongruenza 15'!$B20)</f>
        <v>0</v>
      </c>
    </row>
    <row r="21" spans="1:6" s="92" customFormat="1" ht="20.25" customHeight="1" x14ac:dyDescent="0.2">
      <c r="A21" s="1278"/>
      <c r="B21" s="1247" t="s">
        <v>896</v>
      </c>
      <c r="C21" s="1231" t="str">
        <f>INDEX('t15(3)'!$A$1:$A$65529,MATCH($B21,'t15(3)'!$B$1:$B$65529,0))</f>
        <v>Art 1 c 1091 L 145/2018 - Rec. ev. IMU e TARI</v>
      </c>
      <c r="D21" s="1263"/>
      <c r="E21" s="1262">
        <f>SUMIFS('t15(2)'!$C$1:$C$65536,'t15(2)'!$B$1:$B$65536,$B21)</f>
        <v>0</v>
      </c>
      <c r="F21" s="1417">
        <f>SUMIFS('t15(3)'!$C$28:$C$50,'t15(3)'!$B$28:$B$50,'Incongruenza 15'!$B21)</f>
        <v>0</v>
      </c>
    </row>
    <row r="22" spans="1:6" s="92" customFormat="1" ht="20.25" customHeight="1" x14ac:dyDescent="0.2">
      <c r="A22" s="1276"/>
      <c r="B22" s="1236" t="s">
        <v>808</v>
      </c>
      <c r="C22" s="1228" t="str">
        <f>INDEX('t15(3)'!$A$1:$A$65529,MATCH($B22,'t15(3)'!$B$1:$B$65529,0))</f>
        <v>Art 56-ter Ccnl 16-18 - Risorse serv agg PL iniz privata</v>
      </c>
      <c r="D22" s="1263"/>
      <c r="E22" s="1266"/>
      <c r="F22" s="1298">
        <f>SUMIFS('t15(3)'!$C$28:$C$50,'t15(3)'!$B$28:$B$50,'Incongruenza 15'!$B22)</f>
        <v>0</v>
      </c>
    </row>
    <row r="23" spans="1:6" s="92" customFormat="1" ht="20.25" customHeight="1" x14ac:dyDescent="0.2">
      <c r="A23" s="1278"/>
      <c r="B23" s="1236" t="s">
        <v>1263</v>
      </c>
      <c r="C23" s="1231" t="s">
        <v>1352</v>
      </c>
      <c r="D23" s="1263"/>
      <c r="E23" s="1266"/>
      <c r="F23" s="1416">
        <f>SUMIFS('t15(3)'!$C$28:$C$50,'t15(3)'!$B$28:$B$50,'Incongruenza 15'!$B23)</f>
        <v>0</v>
      </c>
    </row>
    <row r="24" spans="1:6" s="92" customFormat="1" ht="20.25" customHeight="1" x14ac:dyDescent="0.2">
      <c r="A24" s="1278"/>
      <c r="B24" s="1236" t="s">
        <v>1264</v>
      </c>
      <c r="C24" s="1231" t="s">
        <v>1353</v>
      </c>
      <c r="D24" s="1263"/>
      <c r="E24" s="1266"/>
      <c r="F24" s="1416">
        <f>SUMIFS('t15(3)'!$C$28:$C$50,'t15(3)'!$B$28:$B$50,'Incongruenza 15'!$B24)</f>
        <v>0</v>
      </c>
    </row>
    <row r="25" spans="1:6" s="92" customFormat="1" ht="20.25" customHeight="1" x14ac:dyDescent="0.2">
      <c r="A25" s="1278"/>
      <c r="B25" s="1236" t="s">
        <v>1268</v>
      </c>
      <c r="C25" s="1231" t="str">
        <f>INDEX('t15(3)'!$A$1:$A$65529,MATCH($B25,'t15(3)'!$B$1:$B$65529,0))</f>
        <v>Art 79 c 2 L D Ccnl 19-21 -Risp. straord. cons. anno prec.</v>
      </c>
      <c r="D25" s="1263"/>
      <c r="E25" s="1266"/>
      <c r="F25" s="1298">
        <f>SUMIFS('t15(3)'!$C$28:$C$50,'t15(3)'!$B$28:$B$50,'Incongruenza 15'!$B25)</f>
        <v>0</v>
      </c>
    </row>
    <row r="26" spans="1:6" s="92" customFormat="1" ht="20.25" customHeight="1" x14ac:dyDescent="0.2">
      <c r="A26" s="1278"/>
      <c r="B26" s="1236" t="s">
        <v>805</v>
      </c>
      <c r="C26" s="1231" t="str">
        <f>INDEX('t15(3)'!$A$1:$A$65529,MATCH($B26,'t15(3)'!$B$1:$B$65529,0))</f>
        <v>Art 70-ter Ccnl 16-18 - Contr Istat e Enti pubbl autorizz</v>
      </c>
      <c r="D26" s="1263"/>
      <c r="E26" s="1266"/>
      <c r="F26" s="1298">
        <f>SUMIFS('t15(3)'!$C$28:$C$50,'t15(3)'!$B$28:$B$50,'Incongruenza 15'!$B26)</f>
        <v>0</v>
      </c>
    </row>
    <row r="27" spans="1:6" s="92" customFormat="1" ht="20.25" customHeight="1" x14ac:dyDescent="0.2">
      <c r="A27" s="1278"/>
      <c r="B27" s="1236" t="s">
        <v>1272</v>
      </c>
      <c r="C27" s="1231" t="str">
        <f>INDEX('t15(3)'!$A$1:$A$65529,MATCH($B27,'t15(3)'!$B$1:$B$65529,0))</f>
        <v>Art 1 c 604 L 234/2021 - Increm 0,22% m.s. 2018 dal 1.1.2022</v>
      </c>
      <c r="D27" s="1263"/>
      <c r="E27" s="1269"/>
      <c r="F27" s="1298">
        <f>SUMIFS('t15(3)'!$C$28:$C$50,'t15(3)'!$B$28:$B$50,'Incongruenza 15'!$B27)</f>
        <v>0</v>
      </c>
    </row>
    <row r="28" spans="1:6" s="92" customFormat="1" ht="20.25" customHeight="1" x14ac:dyDescent="0.2">
      <c r="A28" s="1281"/>
      <c r="B28" s="1423" t="s">
        <v>1239</v>
      </c>
      <c r="C28" s="1231" t="s">
        <v>1354</v>
      </c>
      <c r="D28" s="1263"/>
      <c r="E28" s="1262">
        <f>SUMIFS('t15(2)'!$C$1:$C$65536,'t15(2)'!$B$1:$B$65536,$B28)</f>
        <v>0</v>
      </c>
      <c r="F28" s="1298">
        <f>SUMIFS('t15(3)'!$C$28:$C$50,'t15(3)'!$B$28:$B$50,'Incongruenza 15'!$B28)</f>
        <v>0</v>
      </c>
    </row>
    <row r="29" spans="1:6" ht="20.25" customHeight="1" x14ac:dyDescent="0.2">
      <c r="A29" s="1429"/>
      <c r="B29" s="1247" t="s">
        <v>1241</v>
      </c>
      <c r="C29" s="1231" t="str">
        <f>INDEX('t15(2)'!$A$1:$A$65536,MATCH($B29,'t15(2)'!$B$1:$B$65536,0))</f>
        <v>Art 8 c 5 DL 13/2023 - Incent. funz. tecniche progetti PNRR</v>
      </c>
      <c r="D29" s="1263"/>
      <c r="E29" s="1264">
        <f>SUMIFS('t15(2)'!$C$1:$C$65536,'t15(2)'!$B$1:$B$65536,$B29)</f>
        <v>0</v>
      </c>
      <c r="F29" s="1418"/>
    </row>
    <row r="30" spans="1:6" s="92" customFormat="1" ht="20.25" customHeight="1" x14ac:dyDescent="0.2">
      <c r="A30" s="1278"/>
      <c r="B30" s="1247" t="s">
        <v>279</v>
      </c>
      <c r="C30" s="1231" t="str">
        <f>INDEX('t15(2)'!$A$1:$A$65536,MATCH($B30,'t15(2)'!$B$1:$B$65536,0))</f>
        <v>Somme non utilizzate fondo/i anno precedente</v>
      </c>
      <c r="D30" s="1268"/>
      <c r="E30" s="1264">
        <f>SUMIFS('t15(2)'!$C$1:$C$65536,'t15(2)'!$B$1:$B$65536,$B30)</f>
        <v>0</v>
      </c>
      <c r="F30" s="1298">
        <f>SUMIFS('t15(3)'!$C$28:$C$50,'t15(3)'!$B$28:$B$50,'Incongruenza 15'!$B30)</f>
        <v>0</v>
      </c>
    </row>
    <row r="31" spans="1:6" s="92" customFormat="1" ht="40.35" customHeight="1" x14ac:dyDescent="0.2">
      <c r="A31" s="1278"/>
      <c r="B31" s="914"/>
      <c r="C31" s="1247"/>
      <c r="D31" s="1260" t="s">
        <v>1066</v>
      </c>
      <c r="E31" s="1267"/>
      <c r="F31" s="1299"/>
    </row>
    <row r="32" spans="1:6" s="92" customFormat="1" ht="20.25" customHeight="1" x14ac:dyDescent="0.2">
      <c r="A32" s="1276"/>
      <c r="B32" s="1236" t="s">
        <v>1281</v>
      </c>
      <c r="C32" s="1228" t="str">
        <f>INDEX('t15(3)'!$A$1:$A$65529,MATCH($B32,'t15(3)'!$B$1:$B$65529,0))</f>
        <v>Art 11bis c2 DL135/18 - Increm pos e ris E.Q. rinunce ass.li</v>
      </c>
      <c r="D32" s="1263"/>
      <c r="E32" s="1266"/>
      <c r="F32" s="1298">
        <f>SUMIFS('t15(3)'!$C$65:$C$70,'t15(3)'!$B$65:$B$70,'Incongruenza 15'!$B32)</f>
        <v>0</v>
      </c>
    </row>
    <row r="33" spans="1:6" s="92" customFormat="1" ht="20.25" customHeight="1" x14ac:dyDescent="0.2">
      <c r="A33" s="1278"/>
      <c r="B33" s="1236" t="s">
        <v>949</v>
      </c>
      <c r="C33" s="1231" t="str">
        <f>INDEX('t15(3)'!$A$1:$A$65529,MATCH($B33,'t15(3)'!$B$1:$B$65529,0))</f>
        <v>Art 39 Ccnl 14.9.00 - Ris straord elettorale</v>
      </c>
      <c r="D33" s="1263"/>
      <c r="E33" s="1266"/>
      <c r="F33" s="1298">
        <f>SUMIFS('t15(3)'!$C$79:$C$82,'t15(3)'!$B$79:$B$82,'Incongruenza 15'!$B33)</f>
        <v>0</v>
      </c>
    </row>
    <row r="34" spans="1:6" ht="20.25" customHeight="1" x14ac:dyDescent="0.2">
      <c r="A34" s="1278"/>
      <c r="B34" s="1236" t="s">
        <v>951</v>
      </c>
      <c r="C34" s="1231" t="str">
        <f>INDEX('t15(3)'!$A$1:$A$65529,MATCH($B34,'t15(3)'!$B$1:$B$65529,0))</f>
        <v>Art 39 Ccnl 14.9.00 - Ris straord eventi str e cal naturali</v>
      </c>
      <c r="D34" s="1272"/>
      <c r="E34" s="1266"/>
      <c r="F34" s="1298">
        <f>SUMIFS('t15(3)'!$C$79:$C$82,'t15(3)'!$B$79:$B$82,'Incongruenza 15'!$B34)</f>
        <v>0</v>
      </c>
    </row>
    <row r="35" spans="1:6" ht="20.25" customHeight="1" x14ac:dyDescent="0.2">
      <c r="A35" s="1276"/>
      <c r="B35" s="1236" t="s">
        <v>1128</v>
      </c>
      <c r="C35" s="1231" t="str">
        <f>INDEX('t15(1)'!$A$1:$A$65519,MATCH($B35,'t15(1)'!$B$1:$B$65519,0))</f>
        <v>(eventuali) Quote a rimborso ex art 43 c 2 Ccnl 16-5-01</v>
      </c>
      <c r="D35" s="1419">
        <f>SUMIFS('t15(1)'!$C$1:$C$65519,'t15(1)'!$B$1:$B$65519,$B35)</f>
        <v>0</v>
      </c>
      <c r="E35" s="1263"/>
      <c r="F35" s="1300"/>
    </row>
    <row r="36" spans="1:6" ht="20.25" customHeight="1" x14ac:dyDescent="0.2">
      <c r="A36" s="1276"/>
      <c r="B36" s="1236" t="s">
        <v>1272</v>
      </c>
      <c r="C36" s="1228" t="str">
        <f>INDEX('t15(3)'!$A$1:$A$65529,MATCH($B36,'t15(3)'!$B$1:$B$65529,0))</f>
        <v>Art 1 c 604 L 234/2021 - Increm 0,22% m.s. 2018 dal 1.1.2022</v>
      </c>
      <c r="D36" s="1420"/>
      <c r="E36" s="1266"/>
      <c r="F36" s="1298">
        <f>SUMIFS('t15(3)'!$C$65:$C$70,'t15(3)'!$B$65:$B$70,'Incongruenza 15'!$B36)</f>
        <v>0</v>
      </c>
    </row>
    <row r="37" spans="1:6" ht="20.25" customHeight="1" x14ac:dyDescent="0.2">
      <c r="A37" s="1276"/>
      <c r="B37" s="1236" t="s">
        <v>1233</v>
      </c>
      <c r="C37" s="1231" t="s">
        <v>1355</v>
      </c>
      <c r="D37" s="1421">
        <f>SUMIFS('t15(1)'!$C$1:$C$65519,'t15(1)'!$B$1:$B$65519,$B37)</f>
        <v>0</v>
      </c>
      <c r="E37" s="1430"/>
      <c r="F37" s="1422"/>
    </row>
    <row r="38" spans="1:6" ht="40.35" customHeight="1" x14ac:dyDescent="0.2">
      <c r="A38" s="1278"/>
      <c r="B38" s="951"/>
      <c r="C38" s="1247"/>
      <c r="D38" s="1260" t="s">
        <v>1067</v>
      </c>
      <c r="E38" s="1267"/>
      <c r="F38" s="1299"/>
    </row>
    <row r="39" spans="1:6" ht="27" customHeight="1" x14ac:dyDescent="0.2">
      <c r="A39" s="1278"/>
      <c r="B39" s="1236" t="s">
        <v>1001</v>
      </c>
      <c r="C39" s="1270" t="str">
        <f>'SICI(1)'!D23</f>
        <v>Art. 107, comma 1 Ccnl 16-18 - incremento retribuzione di posizione (valutata su base annua corretta per la quota di convenzione, euro)</v>
      </c>
      <c r="D39" s="1229">
        <f>SUM('SICI(1)'!F23)</f>
        <v>0</v>
      </c>
      <c r="E39" s="1263"/>
      <c r="F39" s="1300"/>
    </row>
    <row r="40" spans="1:6" ht="33" customHeight="1" x14ac:dyDescent="0.2">
      <c r="A40" s="1278"/>
      <c r="B40" s="1236" t="s">
        <v>1003</v>
      </c>
      <c r="C40" s="1271" t="str">
        <f>'SICI(1)'!D25</f>
        <v>Art. 107, comma 2 Ccnl 16-18 - Incremento annuo galleggiamento determinato da art. 41, comma 5 del Ccnl 16/5/2001 (valutato su base annua corretta per la quota di convenzione, euro)</v>
      </c>
      <c r="D40" s="1229">
        <f>SUM('SICI(1)'!F25)</f>
        <v>0</v>
      </c>
      <c r="E40" s="1272"/>
      <c r="F40" s="1301"/>
    </row>
    <row r="41" spans="1:6" ht="33" customHeight="1" x14ac:dyDescent="0.2">
      <c r="A41" s="1278"/>
      <c r="B41" s="1236" t="s">
        <v>1300</v>
      </c>
      <c r="C41" s="1271" t="str">
        <f>'SICI(1)'!D27</f>
        <v>Art. 3, c. 6 d.l. n. 44/2023, spesa accessoria del Segretario comunale per l'anno di rilevazione, da compilare unicamente se il comune risulta sprovvisto di Segretario alla data di entrata in vigore del decreto (euro) (1)</v>
      </c>
      <c r="D41" s="1237">
        <f>SUM('SICI(1)'!F27)</f>
        <v>0</v>
      </c>
      <c r="E41" s="1272"/>
      <c r="F41" s="1301"/>
    </row>
    <row r="42" spans="1:6" ht="26.1" customHeight="1" x14ac:dyDescent="0.2">
      <c r="A42" s="1285"/>
      <c r="B42" s="1236" t="s">
        <v>1143</v>
      </c>
      <c r="C42" s="1271" t="str">
        <f>'SICI(2)'!D27</f>
        <v>Totale risorse ricomprese nell'unico importo consolidato non rilevanti ai fini della verifica del limite art. 23 c. 2 Dlgs 75/2017 (euro) (1)</v>
      </c>
      <c r="D42" s="1272"/>
      <c r="E42" s="1229">
        <f>SUM('SICI(2)'!F27)</f>
        <v>0</v>
      </c>
      <c r="F42" s="1277">
        <f>SUM('SICI(3)'!F27)</f>
        <v>0</v>
      </c>
    </row>
    <row r="43" spans="1:6" ht="20.25" customHeight="1" x14ac:dyDescent="0.2">
      <c r="A43" s="1294" t="s">
        <v>919</v>
      </c>
      <c r="B43" s="1234" t="s">
        <v>920</v>
      </c>
      <c r="C43" s="1234"/>
      <c r="D43" s="1229">
        <f>D6-D7</f>
        <v>0</v>
      </c>
      <c r="E43" s="1229">
        <f>E6-E7</f>
        <v>0</v>
      </c>
      <c r="F43" s="1277">
        <f>F6-F7</f>
        <v>0</v>
      </c>
    </row>
    <row r="44" spans="1:6" ht="20.25" customHeight="1" thickBot="1" x14ac:dyDescent="0.25">
      <c r="A44" s="1302" t="s">
        <v>927</v>
      </c>
      <c r="B44" s="1303" t="s">
        <v>1068</v>
      </c>
      <c r="C44" s="1303"/>
      <c r="D44" s="1304">
        <f>IF(D6&lt;&gt;0,ABS(D43/D6*100),0)</f>
        <v>0</v>
      </c>
      <c r="E44" s="1304">
        <f>IF(E6&lt;&gt;0,ABS(E43/E6*100),0)</f>
        <v>0</v>
      </c>
      <c r="F44" s="1305">
        <f>IF(F6&lt;&gt;0,ABS(F43/F6*100),0)</f>
        <v>0</v>
      </c>
    </row>
  </sheetData>
  <sheetProtection algorithmName="SHA-512" hashValue="B/CnVZID8E7SdCe5l24APfH1x1ZtZUGmnhOF0y9AmD5UFpoAMlBNAS/jGtq9lb6qtbn/eqZR5W8n6T1yUex+xw==" saltValue="FOaXXlJuvdmaVoMTRe8xCA==" spinCount="100000" sheet="1" formatColumns="0" selectLockedCells="1"/>
  <conditionalFormatting sqref="D44">
    <cfRule type="cellIs" dxfId="1" priority="2" stopIfTrue="1" operator="greaterThan">
      <formula>10</formula>
    </cfRule>
  </conditionalFormatting>
  <conditionalFormatting sqref="E43:F44">
    <cfRule type="cellIs" dxfId="0" priority="1" stopIfTrue="1" operator="greaterThan">
      <formula>10</formula>
    </cfRule>
  </conditionalFormatting>
  <printOptions horizontalCentered="1"/>
  <pageMargins left="0.39370078740157483" right="0.39370078740157483" top="0.39370078740157483" bottom="0.39370078740157483" header="0.15748031496062992" footer="0.15748031496062992"/>
  <pageSetup paperSize="9" scale="56"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49</vt:i4>
      </vt:variant>
    </vt:vector>
  </HeadingPairs>
  <TitlesOfParts>
    <vt:vector size="96" baseType="lpstr">
      <vt:lpstr>SI_1</vt:lpstr>
      <vt:lpstr>SI_1A(COMUNI-PROVINCE-CITTA_ME)</vt:lpstr>
      <vt:lpstr>SI_1A(UNIONE_COMUNI)</vt:lpstr>
      <vt:lpstr>SI_1A(COMUNITA_MONTANE)</vt:lpstr>
      <vt:lpstr>SI_1A_CONV</vt:lpstr>
      <vt:lpstr>t1</vt:lpstr>
      <vt:lpstr>1E</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SICI(1)</vt:lpstr>
      <vt:lpstr>SICI(2)</vt:lpstr>
      <vt:lpstr>SICI(3)</vt:lpstr>
      <vt:lpstr>Tabella Riconciliazione</vt:lpstr>
      <vt:lpstr>Valori Medi</vt:lpstr>
      <vt:lpstr>Squadratura 1</vt:lpstr>
      <vt:lpstr>Squadratura 2</vt:lpstr>
      <vt:lpstr>Squadratura 3</vt:lpstr>
      <vt:lpstr>Squadratura 4</vt:lpstr>
      <vt:lpstr>Squadratura 6</vt:lpstr>
      <vt:lpstr>Squadratura 7</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'SI_1A(COMUNI-PROVINCE-CITTA_ME)'!_Hlk124504388</vt:lpstr>
      <vt:lpstr>'Incongruenza 15'!Area_stampa</vt:lpstr>
      <vt:lpstr>'Incongruenza 3'!Area_stampa</vt:lpstr>
      <vt:lpstr>'Incongruenze 1 e 11'!Area_stampa</vt:lpstr>
      <vt:lpstr>'Incongruenze 12 e 13'!Area_stampa</vt:lpstr>
      <vt:lpstr>SI_1!Area_stampa</vt:lpstr>
      <vt:lpstr>'SI_1A(COMUNI-PROVINCE-CITTA_ME)'!Area_stampa</vt:lpstr>
      <vt:lpstr>'SI_1A(COMUNITA_MONTANE)'!Area_stampa</vt:lpstr>
      <vt:lpstr>'SI_1A(UNIONE_COMUNI)'!Area_stampa</vt:lpstr>
      <vt:lpstr>SI_1A_CONV!Area_stampa</vt:lpstr>
      <vt:lpstr>'SICI(1)'!Area_stampa</vt:lpstr>
      <vt:lpstr>'SICI(2)'!Area_stampa</vt:lpstr>
      <vt:lpstr>'SICI(3)'!Area_stampa</vt:lpstr>
      <vt:lpstr>'Squadratura 1'!Area_stampa</vt:lpstr>
      <vt:lpstr>'Squadratura 2'!Area_stampa</vt:lpstr>
      <vt:lpstr>'Squadratura 3'!Area_stampa</vt:lpstr>
      <vt:lpstr>'Squadratura 4'!Area_stampa</vt:lpstr>
      <vt:lpstr>'Squadratura 6'!Area_stampa</vt:lpstr>
      <vt:lpstr>'Squadratura 7'!Area_stampa</vt:lpstr>
      <vt:lpstr>'t1'!Area_stampa</vt:lpstr>
      <vt:lpstr>'t10'!Area_stampa</vt:lpstr>
      <vt:lpstr>'t11'!Area_stampa</vt:lpstr>
      <vt:lpstr>'t12'!Area_stampa</vt:lpstr>
      <vt:lpstr>'t13'!Area_stampa</vt:lpstr>
      <vt:lpstr>'t14'!Area_stampa</vt:lpstr>
      <vt:lpstr>'t15(1)'!Area_stampa</vt:lpstr>
      <vt:lpstr>'t15(2)'!Area_stampa</vt:lpstr>
      <vt:lpstr>'t15(3)'!Area_stampa</vt:lpstr>
      <vt:lpstr>t2A!Area_stampa</vt:lpstr>
      <vt:lpstr>'t3'!Area_stampa</vt:lpstr>
      <vt:lpstr>'t5'!Area_stampa</vt:lpstr>
      <vt:lpstr>'t7'!Area_stampa</vt:lpstr>
      <vt:lpstr>'t8'!Area_stampa</vt:lpstr>
      <vt:lpstr>'t9'!Area_stampa</vt:lpstr>
      <vt:lpstr>'Valori Medi'!Area_stampa</vt:lpstr>
      <vt:lpstr>'Incongruenza 15'!Titoli_stampa</vt:lpstr>
      <vt:lpstr>'Incongruenza 3'!Titoli_stampa</vt:lpstr>
      <vt:lpstr>'Incongruenze 12 e 13'!Titoli_stampa</vt:lpstr>
      <vt:lpstr>'SICI(1)'!Titoli_stampa</vt:lpstr>
      <vt:lpstr>'SICI(2)'!Titoli_stampa</vt:lpstr>
      <vt:lpstr>'SICI(3)'!Titoli_stampa</vt:lpstr>
      <vt:lpstr>'t1'!Titoli_stampa</vt:lpstr>
      <vt:lpstr>'t10'!Titoli_stampa</vt:lpstr>
      <vt:lpstr>'t12'!Titoli_stampa</vt:lpstr>
      <vt:lpstr>'t13'!Titoli_stampa</vt:lpstr>
      <vt:lpstr>'t15(3)'!Titoli_stampa</vt:lpstr>
      <vt:lpstr>'t2'!Titoli_stampa</vt:lpstr>
      <vt:lpstr>'t4'!Titoli_stampa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Antonelli Gianluca</cp:lastModifiedBy>
  <cp:lastPrinted>2024-06-10T06:20:49Z</cp:lastPrinted>
  <dcterms:created xsi:type="dcterms:W3CDTF">1998-10-29T14:18:41Z</dcterms:created>
  <dcterms:modified xsi:type="dcterms:W3CDTF">2024-07-19T10:30:40Z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